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macbookair/OneDrive/Documents/ReflectIon/Blog-Intrinsify/201806_Vermögen_Teil_2/"/>
    </mc:Choice>
  </mc:AlternateContent>
  <xr:revisionPtr revIDLastSave="576" documentId="8_{7ED64A66-3280-9444-97E4-366AA7BCF51F}" xr6:coauthVersionLast="34" xr6:coauthVersionMax="34" xr10:uidLastSave="{3791E9D3-DF13-5F4B-B9EB-FD25F3D5D869}"/>
  <bookViews>
    <workbookView xWindow="0" yWindow="460" windowWidth="28800" windowHeight="17540" xr2:uid="{4E1A0C03-D0EC-8647-8993-29245231EE66}"/>
  </bookViews>
  <sheets>
    <sheet name="ReadMe" sheetId="9" r:id="rId1"/>
    <sheet name="Werkzeugkasten" sheetId="1" r:id="rId2"/>
    <sheet name="Vermögenswerte BEISPIEL" sheetId="10" r:id="rId3"/>
    <sheet name="Meine Vermögenswerte" sheetId="4" r:id="rId4"/>
    <sheet name="Ergebnis" sheetId="7" r:id="rId5"/>
    <sheet name="Liste" sheetId="8" r:id="rId6"/>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0" l="1"/>
  <c r="C26" i="10"/>
  <c r="C18" i="10"/>
  <c r="C10" i="10"/>
  <c r="B28" i="7"/>
  <c r="A13" i="8"/>
  <c r="B13" i="8"/>
  <c r="C13" i="8"/>
  <c r="D13" i="8"/>
  <c r="A14" i="8"/>
  <c r="B14" i="8"/>
  <c r="C14" i="8"/>
  <c r="D14" i="8"/>
  <c r="A15" i="8"/>
  <c r="B15" i="8"/>
  <c r="C15" i="8"/>
  <c r="D15" i="8"/>
  <c r="A16" i="8"/>
  <c r="B16" i="8"/>
  <c r="C16" i="8"/>
  <c r="D16" i="8"/>
  <c r="C26" i="4"/>
  <c r="B14" i="7" s="1"/>
  <c r="I9" i="1" l="1"/>
  <c r="J9" i="1" l="1"/>
  <c r="D8" i="8"/>
  <c r="D9" i="8"/>
  <c r="D10" i="8"/>
  <c r="D11" i="8"/>
  <c r="D7" i="8"/>
  <c r="D3" i="8"/>
  <c r="D4" i="8"/>
  <c r="D5" i="8"/>
  <c r="D6" i="8"/>
  <c r="D2" i="8"/>
  <c r="D12" i="8"/>
  <c r="C3" i="8" l="1"/>
  <c r="C4" i="8"/>
  <c r="C5" i="8"/>
  <c r="C6" i="8"/>
  <c r="C7" i="8"/>
  <c r="C8" i="8"/>
  <c r="C9" i="8"/>
  <c r="C10" i="8"/>
  <c r="C11" i="8"/>
  <c r="C12" i="8"/>
  <c r="C17" i="8"/>
  <c r="C18" i="8"/>
  <c r="C19" i="8"/>
  <c r="C20" i="8"/>
  <c r="C21" i="8"/>
  <c r="C2" i="8"/>
  <c r="B19" i="7" s="1"/>
  <c r="A21" i="8"/>
  <c r="B21" i="8"/>
  <c r="A7" i="8"/>
  <c r="B7" i="8"/>
  <c r="A8" i="8"/>
  <c r="B8" i="8"/>
  <c r="A9" i="8"/>
  <c r="B9" i="8"/>
  <c r="A10" i="8"/>
  <c r="B10" i="8"/>
  <c r="A11" i="8"/>
  <c r="B11" i="8"/>
  <c r="A12" i="8"/>
  <c r="B12" i="8"/>
  <c r="A17" i="8"/>
  <c r="B17" i="8"/>
  <c r="A18" i="8"/>
  <c r="B18" i="8"/>
  <c r="A19" i="8"/>
  <c r="B19" i="8"/>
  <c r="A20" i="8"/>
  <c r="B20" i="8"/>
  <c r="A3" i="8"/>
  <c r="B3" i="8"/>
  <c r="B25" i="7" s="1"/>
  <c r="A4" i="8"/>
  <c r="B4" i="8"/>
  <c r="B24" i="7" s="1"/>
  <c r="A5" i="8"/>
  <c r="B5" i="8"/>
  <c r="A6" i="8"/>
  <c r="B6" i="8"/>
  <c r="B2" i="8"/>
  <c r="A2" i="8"/>
  <c r="B22" i="7" l="1"/>
  <c r="B23" i="7"/>
  <c r="B26" i="7" s="1"/>
  <c r="B18" i="7"/>
  <c r="C18" i="7" s="1"/>
  <c r="C10" i="4"/>
  <c r="B4" i="7" s="1"/>
  <c r="C18" i="4"/>
  <c r="C19" i="7" l="1"/>
  <c r="C22" i="7"/>
  <c r="C23" i="7"/>
  <c r="C24" i="7"/>
  <c r="C25" i="7"/>
  <c r="B5" i="7"/>
  <c r="B6" i="7" s="1"/>
  <c r="C34" i="4"/>
  <c r="B9" i="7" s="1"/>
  <c r="B12" i="7" s="1"/>
  <c r="C26" i="7" l="1"/>
  <c r="B10" i="7"/>
  <c r="C5" i="7"/>
  <c r="C4" i="7"/>
  <c r="B15" i="7"/>
  <c r="D12" i="1"/>
  <c r="D15" i="1"/>
  <c r="D21" i="1" s="1"/>
  <c r="B29" i="7" l="1"/>
  <c r="C28" i="7" s="1"/>
  <c r="C1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Torben Müller</author>
  </authors>
  <commentList>
    <comment ref="D2" authorId="0" shapeId="0" xr:uid="{99F2E916-0C3D-3A45-AB2B-FBCEC6A19B21}">
      <text>
        <r>
          <rPr>
            <b/>
            <sz val="10"/>
            <color rgb="FF000000"/>
            <rFont val="Tahoma"/>
            <family val="2"/>
          </rPr>
          <t>Torben Müller:</t>
        </r>
        <r>
          <rPr>
            <sz val="10"/>
            <color rgb="FF000000"/>
            <rFont val="Tahoma"/>
            <family val="2"/>
          </rPr>
          <t xml:space="preserve">
</t>
        </r>
        <r>
          <rPr>
            <sz val="10"/>
            <color rgb="FF000000"/>
            <rFont val="Tahoma"/>
            <family val="2"/>
          </rPr>
          <t>Hier bitte "positiv", "negativ" oder "-" angeben!</t>
        </r>
      </text>
    </comment>
    <comment ref="F2" authorId="0" shapeId="0" xr:uid="{ACA6BC34-1591-5641-8C83-76879B328BBD}">
      <text>
        <r>
          <rPr>
            <b/>
            <sz val="10"/>
            <color rgb="FF000000"/>
            <rFont val="Tahoma"/>
            <family val="2"/>
          </rPr>
          <t>Torben Müller:</t>
        </r>
        <r>
          <rPr>
            <sz val="10"/>
            <color rgb="FF000000"/>
            <rFont val="Tahoma"/>
            <family val="2"/>
          </rPr>
          <t xml:space="preserve">
</t>
        </r>
        <r>
          <rPr>
            <sz val="10"/>
            <color rgb="FF000000"/>
            <rFont val="Tahoma"/>
            <family val="2"/>
          </rPr>
          <t>Hier bitte ausschließlich die Werte "kein", "gering", "mittel" und "hoch" erfassen!</t>
        </r>
      </text>
    </comment>
  </commentList>
</comments>
</file>

<file path=xl/sharedStrings.xml><?xml version="1.0" encoding="utf-8"?>
<sst xmlns="http://schemas.openxmlformats.org/spreadsheetml/2006/main" count="200" uniqueCount="137">
  <si>
    <t>Heutiger Barwert zukünftiger Zahlungseingänge</t>
  </si>
  <si>
    <t>Anzahl Jahre,</t>
  </si>
  <si>
    <t>Barwert</t>
  </si>
  <si>
    <t>Nominieller Wert</t>
  </si>
  <si>
    <t>(alle Zahlungen ohne Abzinsung)</t>
  </si>
  <si>
    <t>Wieviele Jahre vergehen bis zum</t>
  </si>
  <si>
    <t>Start der Auszahlung?</t>
  </si>
  <si>
    <t>(Geldwert zum Start der Auszahlung  unter Berücksichtigung der exponentiellen Verzinsung)</t>
  </si>
  <si>
    <t>(Geldwert heute unter Berücksichtigung der Abzinsung bis zum Auszahlungsstart)</t>
  </si>
  <si>
    <t>Zinssatz</t>
  </si>
  <si>
    <t>in denen mir die Zahlung zufließt</t>
  </si>
  <si>
    <r>
      <rPr>
        <b/>
        <sz val="12"/>
        <color theme="1"/>
        <rFont val="Calibri"/>
        <family val="2"/>
        <scheme val="minor"/>
      </rPr>
      <t>Betrag</t>
    </r>
    <r>
      <rPr>
        <sz val="12"/>
        <color theme="1"/>
        <rFont val="Calibri"/>
        <family val="2"/>
        <scheme val="minor"/>
      </rPr>
      <t>, der jährlich eingeht</t>
    </r>
  </si>
  <si>
    <r>
      <t>Barwert</t>
    </r>
    <r>
      <rPr>
        <sz val="12"/>
        <color theme="1"/>
        <rFont val="Calibri"/>
        <family val="2"/>
        <scheme val="minor"/>
      </rPr>
      <t xml:space="preserve"> heute</t>
    </r>
  </si>
  <si>
    <t>Ein Beispiel:</t>
  </si>
  <si>
    <t>(die gelben Felder anpassen)</t>
  </si>
  <si>
    <t>(erwartete Preissteigerungsrate pro Jahr; größer 0)</t>
  </si>
  <si>
    <t>Die von der Notenbank EZB angestrebte Inflationsrate liegt bei 2%. Bis zum Start einer Rente vergehen noch 20 Jahre. Im Anschluss fließen 25 Jahre lang 18.000 Euro zu. Das sind in Summe 450.000 Euro. Nach der Berücksichtigung einer Preissteigerung von 2% liegt der Barwert der Rente bei 351.422 Euro. Stand heute ist dieser Betrag 236.497 Euro "wert".</t>
  </si>
  <si>
    <t>Nr.</t>
  </si>
  <si>
    <t>Marktwert</t>
  </si>
  <si>
    <t>Cashflow</t>
  </si>
  <si>
    <t>Bemerkung</t>
  </si>
  <si>
    <t>z. B. zum Marktwert</t>
  </si>
  <si>
    <t>Zeitraum</t>
  </si>
  <si>
    <t>Risiko</t>
  </si>
  <si>
    <t>Verbindlichkeiten</t>
  </si>
  <si>
    <t>Vermögenswerte</t>
  </si>
  <si>
    <t>Restschuld</t>
  </si>
  <si>
    <t>Restlaufzeit</t>
  </si>
  <si>
    <t>Tagesgeldkonto Onlinebank</t>
  </si>
  <si>
    <t>positiv</t>
  </si>
  <si>
    <t>Bausparvertrag frei</t>
  </si>
  <si>
    <t>Selbstgenutzte Immobilie</t>
  </si>
  <si>
    <t>negativ</t>
  </si>
  <si>
    <t>Selbstgenutzes Auto</t>
  </si>
  <si>
    <t>Kryptowährungen</t>
  </si>
  <si>
    <t>-</t>
  </si>
  <si>
    <t>Aktienfonds-Depot Standardwerte</t>
  </si>
  <si>
    <t>Hypothek Immobilie</t>
  </si>
  <si>
    <t>Renovierungs-Darlehen</t>
  </si>
  <si>
    <t>Zukünftige Zahlungsansprüche und Erwartungswerte (Rentenansprüche, Humankapital, ...)</t>
  </si>
  <si>
    <t>Barwert staatliche Rente</t>
  </si>
  <si>
    <t>Humankapital</t>
  </si>
  <si>
    <t>Nettovermögen aktuell</t>
  </si>
  <si>
    <t>Wert- schwankungen</t>
  </si>
  <si>
    <t>(0 keine bis 4 hoch)</t>
  </si>
  <si>
    <t>Verkaufs- wahrscheinlichkeit</t>
  </si>
  <si>
    <t>in Prozent</t>
  </si>
  <si>
    <t>Jahre (1 bis 50)</t>
  </si>
  <si>
    <t>Risk- Value</t>
  </si>
  <si>
    <t>hoch</t>
  </si>
  <si>
    <t>gering</t>
  </si>
  <si>
    <t>mittel</t>
  </si>
  <si>
    <t>kein</t>
  </si>
  <si>
    <t>positiv oder negativ?</t>
  </si>
  <si>
    <t>realistischer Barwert</t>
  </si>
  <si>
    <t>Gesamtvermögen</t>
  </si>
  <si>
    <t>Vermögenswert</t>
  </si>
  <si>
    <t>Betrag</t>
  </si>
  <si>
    <t>Summe</t>
  </si>
  <si>
    <t>Cashflow-Betrachtung</t>
  </si>
  <si>
    <t>Vermögen</t>
  </si>
  <si>
    <t>Vermögen / Schulden</t>
  </si>
  <si>
    <t>Risiko-Profil</t>
  </si>
  <si>
    <t>Hilfe bei der Risikoeinschätzung</t>
  </si>
  <si>
    <t>Tendenz</t>
  </si>
  <si>
    <t>Staatsanleihen solider Staaten, Immobilie</t>
  </si>
  <si>
    <t>Aktienfonds</t>
  </si>
  <si>
    <t>Einzelaktien, Einzelinvestments, Kryptowährungen</t>
  </si>
  <si>
    <t>Was soll diese Tabelle leisten?</t>
  </si>
  <si>
    <r>
      <rPr>
        <b/>
        <sz val="12"/>
        <color theme="1"/>
        <rFont val="Calibri"/>
        <family val="2"/>
        <scheme val="minor"/>
      </rPr>
      <t>Beispiele</t>
    </r>
    <r>
      <rPr>
        <sz val="12"/>
        <color theme="1"/>
        <rFont val="Calibri"/>
        <family val="2"/>
        <scheme val="minor"/>
      </rPr>
      <t xml:space="preserve"> für die Skale der Wertschwankungen:</t>
    </r>
  </si>
  <si>
    <t>Mischfonds (Anleihen, Aktien, ...), Immobilienfonds</t>
  </si>
  <si>
    <t>kein, gering, mittel, hoch</t>
  </si>
  <si>
    <t>liquide: Bargeld, Tagesgeldkonten,... und gut liquidierbare Werte (diese Werte würde ich kurzfristig verkauft bekommen)</t>
  </si>
  <si>
    <t>illiquide: nicht kurzfristig und/oder nicht gut liquidierbare Werte (würde ich kurzfristig nicht verkauft bekommen oder nur mit hohem Abschlag)</t>
  </si>
  <si>
    <t>Kennzahl</t>
  </si>
  <si>
    <t>liquide Vermögenswerte</t>
  </si>
  <si>
    <t>illiquide Vermögenswerte</t>
  </si>
  <si>
    <t>Barwert zukünftiger Ansprüche</t>
  </si>
  <si>
    <t>Gesamtvermögen aktuell</t>
  </si>
  <si>
    <t>Kommentare</t>
  </si>
  <si>
    <t>Über diesen Betrag könntest du kurzfristig verfügen.</t>
  </si>
  <si>
    <t>ohne zukünftig zu erwartende Einkünfte</t>
  </si>
  <si>
    <t>Summe der Verbindlichkeiten</t>
  </si>
  <si>
    <t>positiver Cashflow</t>
  </si>
  <si>
    <t>negativer Cashflow</t>
  </si>
  <si>
    <t>Du besitzt Vermögenswerte in dieser Höhe, bei denen Geld von außen zu dir fließt. So soll das sein!</t>
  </si>
  <si>
    <t>Bargeld, Girokonto, Bausparen, staatliche Leistungen, ...</t>
  </si>
  <si>
    <t>Kein Risiko</t>
  </si>
  <si>
    <t>geringes Risiko</t>
  </si>
  <si>
    <t>mittleres Risiko</t>
  </si>
  <si>
    <t>hohes Risiko</t>
  </si>
  <si>
    <t>Gesamtvermögen inkl. Humankapital</t>
  </si>
  <si>
    <t>Gehört zu deinem Gesamtvermögen dazu, ist aber weniger transparent und weniger präsent.</t>
  </si>
  <si>
    <t>Neben der Höhe sind die Verwendungsart und die Laufzeit relevant.</t>
  </si>
  <si>
    <t>Das bleibt über, wenn du deine Schulden zurückzahlen würdest.</t>
  </si>
  <si>
    <t>Liquide Werte - Verbindlichkeiten
(fiktiver Wert)</t>
  </si>
  <si>
    <t>Hierbei handelt es sich um einen groben Richtwert. Die Zukunft ist ungewiss.</t>
  </si>
  <si>
    <t>Trotzdem ist es hilfreich diese Gesamtsumme in ein Verhältnis zu anderen Werten zu setzen.</t>
  </si>
  <si>
    <t>%</t>
  </si>
  <si>
    <t>Wichtige Hinweise / Disclaimer</t>
  </si>
  <si>
    <t>Was soll diese Tabelle nicht leisten?</t>
  </si>
  <si>
    <t>Anwendungshinweise</t>
  </si>
  <si>
    <t xml:space="preserve">Teile der Tabelle sind geschützt. Die zu bearbeitenden Felder sind farblich hervorgehoben. </t>
  </si>
  <si>
    <t>So long, not short!</t>
  </si>
  <si>
    <t>https://reflect-ion.de</t>
  </si>
  <si>
    <t>Torben Müller</t>
  </si>
  <si>
    <t>Bausparvertrag</t>
  </si>
  <si>
    <r>
      <t>Die Eingabe deiner Daten erfolgt in der Tabelle "</t>
    </r>
    <r>
      <rPr>
        <b/>
        <sz val="12"/>
        <color theme="1"/>
        <rFont val="Calibri"/>
        <family val="2"/>
        <scheme val="minor"/>
      </rPr>
      <t>Meine Vermögenswerte</t>
    </r>
    <r>
      <rPr>
        <sz val="12"/>
        <color theme="1"/>
        <rFont val="Calibri"/>
        <family val="2"/>
        <scheme val="minor"/>
      </rPr>
      <t>". Bitte beachte die Bearbeitungshinweise für die Felder "Cashflow" und "Risiko". Damit die Auswertung korrekt arbeitet, sind hier nur bestimmte Werte zulässig.</t>
    </r>
  </si>
  <si>
    <t>Diese Tabelle stellt keine Finanz- oder Anlageberatung dar und enthält keinerlei konkrete Handlungsempfehlungen. Die Verantwortung für alle Handlungen, die auf Basis dieses Werkzeugs und abgeleiteten Überlegungen erfolgen, trägt der Benutzer alleine. Eine Verbreitung einer geänderten Kopie ist nicht gestattet. Die Tabelle sollte im Zusammenhang mit den Ausführungen zum Thema Vermögensstruktur genutzt werden.</t>
  </si>
  <si>
    <r>
      <t>Die Tabelle soll eine Hilfestellung dafür bieten, dir selbstständig einen groben Überblick über deine Vermögensstruktur zu verschaffen. Du kannst dir durch das Ausfüllen der Felder im Blatt "</t>
    </r>
    <r>
      <rPr>
        <b/>
        <sz val="12"/>
        <color theme="1"/>
        <rFont val="Calibri"/>
        <family val="2"/>
        <scheme val="minor"/>
      </rPr>
      <t>Meine Vermögenswerte</t>
    </r>
    <r>
      <rPr>
        <sz val="12"/>
        <color theme="1"/>
        <rFont val="Calibri"/>
        <family val="2"/>
        <scheme val="minor"/>
      </rPr>
      <t>" und der Reflektion der Werte im Tabellenblatt "</t>
    </r>
    <r>
      <rPr>
        <b/>
        <sz val="12"/>
        <color theme="1"/>
        <rFont val="Calibri"/>
        <family val="2"/>
        <scheme val="minor"/>
      </rPr>
      <t>Ergebnis</t>
    </r>
    <r>
      <rPr>
        <sz val="12"/>
        <color theme="1"/>
        <rFont val="Calibri"/>
        <family val="2"/>
        <scheme val="minor"/>
      </rPr>
      <t xml:space="preserve">" selbst ein Bild über deine aktuelle Vermögenssituation machen. Dabei kommt es gar nicht so sehr auf das konkrete Ergebnis an. Der Weg ist das Ziel. Die Arbeit mit der Tabelle und </t>
    </r>
    <r>
      <rPr>
        <sz val="12"/>
        <color rgb="FFFF0000"/>
        <rFont val="Calibri (Textkörper)_x0000_"/>
      </rPr>
      <t>die Gedanken, die dabei entstehen, sind der eigentliche Wert - nicht die blanken Zahlenkollonnen</t>
    </r>
    <r>
      <rPr>
        <sz val="12"/>
        <color theme="1"/>
        <rFont val="Calibri"/>
        <family val="2"/>
        <scheme val="minor"/>
      </rPr>
      <t>, die dabei produziert werden.</t>
    </r>
  </si>
  <si>
    <r>
      <t xml:space="preserve">Die dargestellten und zum Teil berechneten </t>
    </r>
    <r>
      <rPr>
        <sz val="12"/>
        <color rgb="FFFF0000"/>
        <rFont val="Calibri (Textkörper)_x0000_"/>
      </rPr>
      <t>Ergebnisse bieten keine Handlungsvorschläge</t>
    </r>
    <r>
      <rPr>
        <sz val="12"/>
        <color theme="1"/>
        <rFont val="Calibri"/>
        <family val="2"/>
        <scheme val="minor"/>
      </rPr>
      <t xml:space="preserve"> nach dem Muster "wenn a &gt; 50%, dann setze Plan b um...". Die Ergebnisse sind interpretierbar und nicht objektiv vergleichbar. Jeder versteht zum Beispiel unter einem "geringen" Risiko erwas anders. Es kommt vielmehr auf die </t>
    </r>
    <r>
      <rPr>
        <sz val="12"/>
        <color rgb="FFFF0000"/>
        <rFont val="Calibri (Textkörper)_x0000_"/>
      </rPr>
      <t>Verhältnisse der Werte</t>
    </r>
    <r>
      <rPr>
        <sz val="12"/>
        <color theme="1"/>
        <rFont val="Calibri"/>
        <family val="2"/>
        <scheme val="minor"/>
      </rPr>
      <t xml:space="preserve"> an als auf die Werte selbst.</t>
    </r>
  </si>
  <si>
    <r>
      <t>Im "</t>
    </r>
    <r>
      <rPr>
        <b/>
        <sz val="12"/>
        <color theme="1"/>
        <rFont val="Calibri"/>
        <family val="2"/>
        <scheme val="minor"/>
      </rPr>
      <t>Werkzeugkasten</t>
    </r>
    <r>
      <rPr>
        <sz val="12"/>
        <color theme="1"/>
        <rFont val="Calibri"/>
        <family val="2"/>
        <scheme val="minor"/>
      </rPr>
      <t xml:space="preserve">" findest du ein Werkzeug zur Berechnung des Barwerts zukünftiger Zahlungsansprüche und eine Hilfestellung zur Einschätzung des Risikos eines Vermögenswerts. </t>
    </r>
    <r>
      <rPr>
        <sz val="12"/>
        <color rgb="FFFF0000"/>
        <rFont val="Calibri (Textkörper)_x0000_"/>
      </rPr>
      <t>Am Ende zählt aber dein Urteil</t>
    </r>
    <r>
      <rPr>
        <sz val="12"/>
        <color theme="1"/>
        <rFont val="Calibri"/>
        <family val="2"/>
        <scheme val="minor"/>
      </rPr>
      <t xml:space="preserve"> und nicht das, was der Algorithmus auswirft.</t>
    </r>
  </si>
  <si>
    <r>
      <t>Aus den erfassten Vermögenswerten werden ein paar Kennzahlen berechnet und in der Tabelle "</t>
    </r>
    <r>
      <rPr>
        <b/>
        <sz val="12"/>
        <color theme="1"/>
        <rFont val="Calibri"/>
        <family val="2"/>
        <scheme val="minor"/>
      </rPr>
      <t>Ergebnis</t>
    </r>
    <r>
      <rPr>
        <sz val="12"/>
        <color theme="1"/>
        <rFont val="Calibri"/>
        <family val="2"/>
        <scheme val="minor"/>
      </rPr>
      <t xml:space="preserve">" angezeigt. Und das sieht komplizierter aus als es ist. Spielt ruhig mal mit den Zahlen, die objektive Wahrheit gibt es nicht. </t>
    </r>
    <r>
      <rPr>
        <sz val="12"/>
        <color rgb="FFFF0000"/>
        <rFont val="Calibri (Textkörper)_x0000_"/>
      </rPr>
      <t>Wenn du dich mit deiner Vermögensstruktur auseinandergesetzt hast, hat diese Tabelle ihren Dienst getan</t>
    </r>
    <r>
      <rPr>
        <sz val="12"/>
        <color theme="1"/>
        <rFont val="Calibri"/>
        <family val="2"/>
        <scheme val="minor"/>
      </rPr>
      <t>.</t>
    </r>
  </si>
  <si>
    <t>Einzelaktien</t>
  </si>
  <si>
    <t>keine Dividendenwerte, eher spekulative Turnaround-Wetten, hohes Risiko</t>
  </si>
  <si>
    <t>Deutsches Institut, das Guthaben wird minimal verzinst</t>
  </si>
  <si>
    <t>Die Fonds schütten teilweise Erträge aus</t>
  </si>
  <si>
    <t>Zuteilungsreifer Bausparvertrag, kann bei Bedarf ausgezahlt werden.</t>
  </si>
  <si>
    <t>Erste Erfarhungen mit Bitcoin und Co.</t>
  </si>
  <si>
    <t>Durch ein Modernisierungsdarlehen beliehen, daher nicht liquide</t>
  </si>
  <si>
    <t>Marktvergleich abzüglich eines Puffers (Marktwert konservativ angesetzt)</t>
  </si>
  <si>
    <t>Mittelwert aus einem Wertgutachten und einer eigenen Schätzung</t>
  </si>
  <si>
    <t>Max Mustermann</t>
  </si>
  <si>
    <t>Private Rentenversicherung</t>
  </si>
  <si>
    <t>Hier kann man einen Rückkaufswert annehmen, falls ausgewiesen. Alternativ die bisherigen Einzahlungen</t>
  </si>
  <si>
    <t>Ca. 20.000 Euro jährlich, 30 Jahre Bezug, Start Auszahlung in 20 Jahren, Barwert ca. 255.000 Euro</t>
  </si>
  <si>
    <t>20 Jahre Nettogehalt (bei Selbstständigen durchschnittlicher Jahresüberschuss), keine Abzinsung nötig, das ich davon ausgehe, dass das Gehalt ungefähr mit der Inflation ansteigt.</t>
  </si>
  <si>
    <t>Sicherheit für Bausparvertrag (siehe oben)</t>
  </si>
  <si>
    <t>Nimm einmal an, du müsstest, könntest oder wolltest alle deine Verbindlichkeiten aus liquiden Mitteln zurückzahlen. Dann würde dieser Betrag übrig bleiben. Bei einem negativen Wert, nicht in Panik verfallen, bist du unter Umständen auf Einkommen oder einen Verkauf von illiquiden Vermögenswerten angewiesen.</t>
  </si>
  <si>
    <t>Du besitzt Vermögenswerte in dieser Höhe, mit denen Geld von dir wegfließt. Tendenziell vermeiden / reduzieren.</t>
  </si>
  <si>
    <t>Hier kommt es weniger auf die absolute Höhe an. Die Zukunft ist ungewiss. Es kann hilfreich sein die Relation zu den anderen Werten zu betrachten.</t>
  </si>
  <si>
    <t>Den Anteil der riskanteren Vermögenswerte sollte man sich bewusst machen. Passt das so zu mir? Kann ich damit gut schlafen?</t>
  </si>
  <si>
    <t>Wert: Stabilität, Puffer</t>
  </si>
  <si>
    <t>Lohnt sich das Risiko: stehen dem Risiko Ertragschancen entgegen?</t>
  </si>
  <si>
    <t>Passt der Anteil zu mir und meiner Lebenssituation?</t>
  </si>
  <si>
    <t>langweilig :-)</t>
  </si>
  <si>
    <t>Aktuelles Nettogehalt bzw. Jahresüberschuss * verbleibende Erwerbsjahre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</si>
</sst>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
    <numFmt numFmtId="165" formatCode="_-* #,##0\ &quot;€&quot;_-;\-* #,##0\ &quot;€&quot;_-;_-* &quot;-&quot;??\ &quot;€&quot;_-;_-@_-"/>
  </numFmts>
  <fonts count="15">
    <font>
      <sz val="12"/>
      <color theme="1"/>
      <name val="Calibri"/>
      <family val="2"/>
      <scheme val="minor"/>
    </font>
    <font>
      <sz val="12"/>
      <color theme="1"/>
      <name val="Calibri"/>
      <family val="2"/>
      <scheme val="minor"/>
    </font>
    <font>
      <b/>
      <sz val="12"/>
      <color theme="1"/>
      <name val="Calibri"/>
      <family val="2"/>
      <scheme val="minor"/>
    </font>
    <font>
      <u/>
      <sz val="12"/>
      <color theme="1"/>
      <name val="Calibri"/>
      <family val="2"/>
      <scheme val="minor"/>
    </font>
    <font>
      <sz val="12"/>
      <color theme="0" tint="-0.499984740745262"/>
      <name val="Calibri"/>
      <family val="2"/>
      <scheme val="minor"/>
    </font>
    <font>
      <i/>
      <sz val="12"/>
      <color theme="1"/>
      <name val="Calibri"/>
      <family val="2"/>
      <scheme val="minor"/>
    </font>
    <font>
      <sz val="12"/>
      <color rgb="FFFF0000"/>
      <name val="Calibri"/>
      <family val="2"/>
      <scheme val="minor"/>
    </font>
    <font>
      <sz val="12"/>
      <color theme="1" tint="0.499984740745262"/>
      <name val="Calibri"/>
      <family val="2"/>
      <scheme val="minor"/>
    </font>
    <font>
      <b/>
      <sz val="12"/>
      <color rgb="FFFF0000"/>
      <name val="Calibri"/>
      <family val="2"/>
      <scheme val="minor"/>
    </font>
    <font>
      <u/>
      <sz val="12"/>
      <color theme="10"/>
      <name val="Calibri"/>
      <family val="2"/>
      <scheme val="minor"/>
    </font>
    <font>
      <sz val="10"/>
      <color rgb="FF000000"/>
      <name val="Tahoma"/>
      <family val="2"/>
    </font>
    <font>
      <b/>
      <sz val="10"/>
      <color rgb="FF000000"/>
      <name val="Tahoma"/>
      <family val="2"/>
    </font>
    <font>
      <b/>
      <sz val="14"/>
      <color theme="1"/>
      <name val="Calibri"/>
      <family val="2"/>
      <scheme val="minor"/>
    </font>
    <font>
      <sz val="12"/>
      <color rgb="FFFF0000"/>
      <name val="Calibri (Textkörper)_x0000_"/>
    </font>
    <font>
      <sz val="14"/>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70">
    <xf numFmtId="0" fontId="0" fillId="0" borderId="0" xfId="0"/>
    <xf numFmtId="44" fontId="2" fillId="0" borderId="0" xfId="1" applyFont="1"/>
    <xf numFmtId="0" fontId="2" fillId="0" borderId="0" xfId="0" applyFont="1"/>
    <xf numFmtId="0" fontId="3" fillId="0" borderId="0" xfId="0" applyFont="1"/>
    <xf numFmtId="165" fontId="0" fillId="0" borderId="0" xfId="0" applyNumberFormat="1"/>
    <xf numFmtId="165" fontId="2" fillId="0" borderId="0" xfId="1" applyNumberFormat="1" applyFont="1"/>
    <xf numFmtId="44" fontId="0" fillId="0" borderId="0" xfId="1" applyFont="1"/>
    <xf numFmtId="0" fontId="0" fillId="0" borderId="0" xfId="0" applyFont="1"/>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9" fontId="0" fillId="0" borderId="0" xfId="2" applyFont="1" applyAlignment="1">
      <alignment horizontal="center"/>
    </xf>
    <xf numFmtId="0" fontId="5" fillId="0" borderId="0" xfId="0" applyFont="1" applyAlignment="1">
      <alignment horizontal="center"/>
    </xf>
    <xf numFmtId="0" fontId="2" fillId="0" borderId="0" xfId="0" applyFont="1" applyAlignment="1">
      <alignment horizontal="center" wrapText="1"/>
    </xf>
    <xf numFmtId="0" fontId="0" fillId="0" borderId="0" xfId="0" applyFont="1" applyAlignment="1">
      <alignment horizontal="center" wrapText="1"/>
    </xf>
    <xf numFmtId="0" fontId="4" fillId="0" borderId="0" xfId="0" applyFont="1" applyFill="1"/>
    <xf numFmtId="0" fontId="4" fillId="0" borderId="0" xfId="0" applyFont="1" applyFill="1" applyAlignment="1">
      <alignment horizontal="center"/>
    </xf>
    <xf numFmtId="0" fontId="4" fillId="0" borderId="0" xfId="0" applyFont="1" applyFill="1" applyAlignment="1">
      <alignment wrapText="1"/>
    </xf>
    <xf numFmtId="0" fontId="0" fillId="0" borderId="0" xfId="0" applyFont="1" applyAlignment="1">
      <alignment wrapText="1"/>
    </xf>
    <xf numFmtId="44" fontId="0" fillId="0" borderId="0" xfId="1" applyFont="1" applyAlignment="1">
      <alignment horizontal="left" wrapText="1"/>
    </xf>
    <xf numFmtId="0" fontId="0" fillId="0" borderId="0" xfId="0" applyAlignment="1">
      <alignment horizontal="center" wrapText="1"/>
    </xf>
    <xf numFmtId="0" fontId="2" fillId="0" borderId="0" xfId="0" applyFont="1" applyAlignment="1">
      <alignment horizontal="center"/>
    </xf>
    <xf numFmtId="44" fontId="0" fillId="0" borderId="0" xfId="0" applyNumberFormat="1"/>
    <xf numFmtId="0" fontId="0" fillId="0" borderId="0" xfId="0" applyFont="1" applyFill="1" applyAlignment="1">
      <alignment horizontal="center"/>
    </xf>
    <xf numFmtId="0" fontId="2" fillId="0" borderId="0" xfId="0" applyFont="1" applyAlignment="1"/>
    <xf numFmtId="0" fontId="0" fillId="2" borderId="0" xfId="0" applyFill="1"/>
    <xf numFmtId="44" fontId="0" fillId="2" borderId="0" xfId="1" applyFont="1" applyFill="1"/>
    <xf numFmtId="0" fontId="0" fillId="2" borderId="0" xfId="0" applyFill="1" applyAlignment="1">
      <alignment horizontal="center"/>
    </xf>
    <xf numFmtId="0" fontId="2" fillId="0" borderId="0" xfId="0" applyFont="1" applyAlignment="1">
      <alignment horizontal="center"/>
    </xf>
    <xf numFmtId="1" fontId="4" fillId="0" borderId="0" xfId="0" applyNumberFormat="1" applyFont="1" applyFill="1" applyProtection="1">
      <protection hidden="1"/>
    </xf>
    <xf numFmtId="0" fontId="2" fillId="0" borderId="0" xfId="0" applyFont="1" applyFill="1" applyAlignment="1" applyProtection="1">
      <alignment horizontal="center"/>
      <protection hidden="1"/>
    </xf>
    <xf numFmtId="0" fontId="0" fillId="3" borderId="0" xfId="0" applyFill="1"/>
    <xf numFmtId="44" fontId="0" fillId="3" borderId="0" xfId="1" applyFont="1" applyFill="1"/>
    <xf numFmtId="0" fontId="0" fillId="3" borderId="0" xfId="0" applyFill="1" applyAlignment="1">
      <alignment horizontal="center"/>
    </xf>
    <xf numFmtId="0" fontId="0" fillId="3" borderId="0" xfId="0" applyFont="1" applyFill="1"/>
    <xf numFmtId="44" fontId="2" fillId="3" borderId="0" xfId="1" applyFont="1" applyFill="1"/>
    <xf numFmtId="164" fontId="0" fillId="3" borderId="0" xfId="0" applyNumberFormat="1" applyFill="1" applyAlignment="1">
      <alignment horizontal="center"/>
    </xf>
    <xf numFmtId="164" fontId="0" fillId="3" borderId="1" xfId="2" applyNumberFormat="1" applyFont="1" applyFill="1" applyBorder="1" applyProtection="1">
      <protection locked="0"/>
    </xf>
    <xf numFmtId="0" fontId="0" fillId="3" borderId="1" xfId="0" applyFill="1" applyBorder="1" applyProtection="1">
      <protection locked="0"/>
    </xf>
    <xf numFmtId="165" fontId="0" fillId="3" borderId="1" xfId="1" applyNumberFormat="1" applyFont="1" applyFill="1" applyBorder="1" applyProtection="1">
      <protection locked="0"/>
    </xf>
    <xf numFmtId="9" fontId="0" fillId="3" borderId="1" xfId="2" applyFont="1" applyFill="1" applyBorder="1" applyProtection="1">
      <protection locked="0"/>
    </xf>
    <xf numFmtId="0" fontId="7" fillId="0" borderId="0" xfId="0" applyFont="1"/>
    <xf numFmtId="165" fontId="0" fillId="0" borderId="0" xfId="1" applyNumberFormat="1" applyFont="1"/>
    <xf numFmtId="165" fontId="2" fillId="0" borderId="2" xfId="1" applyNumberFormat="1" applyFont="1" applyBorder="1"/>
    <xf numFmtId="0" fontId="2" fillId="4" borderId="0" xfId="0" applyFont="1" applyFill="1"/>
    <xf numFmtId="165" fontId="6" fillId="0" borderId="0" xfId="1" applyNumberFormat="1" applyFont="1"/>
    <xf numFmtId="44" fontId="8" fillId="0" borderId="0" xfId="1" applyFont="1"/>
    <xf numFmtId="0" fontId="0" fillId="0" borderId="0" xfId="0" applyAlignment="1">
      <alignment wrapText="1"/>
    </xf>
    <xf numFmtId="0" fontId="0" fillId="0" borderId="0" xfId="0" applyAlignment="1">
      <alignment vertical="top"/>
    </xf>
    <xf numFmtId="165" fontId="0" fillId="0" borderId="0" xfId="1" applyNumberFormat="1" applyFont="1" applyAlignment="1">
      <alignment vertical="top"/>
    </xf>
    <xf numFmtId="165" fontId="1" fillId="0" borderId="0" xfId="1" applyNumberFormat="1" applyFont="1"/>
    <xf numFmtId="165" fontId="0" fillId="0" borderId="0" xfId="1" applyNumberFormat="1" applyFont="1" applyBorder="1"/>
    <xf numFmtId="165" fontId="0" fillId="0" borderId="0" xfId="1" applyNumberFormat="1" applyFont="1" applyBorder="1" applyAlignment="1">
      <alignment vertical="top"/>
    </xf>
    <xf numFmtId="0" fontId="0" fillId="0" borderId="0" xfId="0" applyAlignment="1"/>
    <xf numFmtId="0" fontId="0" fillId="0" borderId="0" xfId="0" applyAlignment="1">
      <alignment vertical="top" wrapText="1"/>
    </xf>
    <xf numFmtId="0" fontId="2" fillId="0" borderId="0" xfId="0" applyFont="1" applyAlignment="1">
      <alignment horizontal="right"/>
    </xf>
    <xf numFmtId="0" fontId="0" fillId="0" borderId="0" xfId="0" applyAlignment="1">
      <alignment horizontal="right"/>
    </xf>
    <xf numFmtId="9" fontId="0" fillId="0" borderId="0" xfId="2" applyFont="1" applyAlignment="1">
      <alignment horizontal="right"/>
    </xf>
    <xf numFmtId="9" fontId="0" fillId="0" borderId="0" xfId="0" applyNumberFormat="1" applyAlignment="1">
      <alignment horizontal="right"/>
    </xf>
    <xf numFmtId="0" fontId="2" fillId="4" borderId="0" xfId="0" applyFont="1" applyFill="1" applyAlignment="1">
      <alignment horizontal="center"/>
    </xf>
    <xf numFmtId="165" fontId="2" fillId="4" borderId="0" xfId="1" applyNumberFormat="1" applyFont="1" applyFill="1" applyAlignment="1">
      <alignment horizontal="right"/>
    </xf>
    <xf numFmtId="0" fontId="9" fillId="0" borderId="0" xfId="3" applyAlignment="1">
      <alignment wrapText="1"/>
    </xf>
    <xf numFmtId="0" fontId="12" fillId="0" borderId="0" xfId="0" applyFont="1"/>
    <xf numFmtId="0" fontId="2" fillId="0" borderId="0" xfId="0" applyFont="1" applyAlignment="1">
      <alignment wrapText="1"/>
    </xf>
    <xf numFmtId="0" fontId="9" fillId="0" borderId="0" xfId="3"/>
    <xf numFmtId="0" fontId="14" fillId="0" borderId="0" xfId="0" applyFont="1" applyAlignment="1">
      <alignment horizontal="center" vertical="center"/>
    </xf>
    <xf numFmtId="0" fontId="0" fillId="3" borderId="0" xfId="0" applyFill="1" applyAlignment="1">
      <alignment wrapText="1"/>
    </xf>
    <xf numFmtId="0" fontId="5" fillId="2" borderId="0" xfId="0" applyFont="1" applyFill="1"/>
    <xf numFmtId="0" fontId="0" fillId="0" borderId="0" xfId="0" applyAlignment="1">
      <alignment horizontal="left" vertical="top" wrapText="1"/>
    </xf>
    <xf numFmtId="0" fontId="2" fillId="0" borderId="0" xfId="0" applyFont="1" applyAlignment="1">
      <alignment horizontal="center"/>
    </xf>
  </cellXfs>
  <cellStyles count="4">
    <cellStyle name="Link" xfId="3" builtinId="8"/>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de-DE"/>
              <a:t>Vermögensstruktur</a:t>
            </a:r>
            <a:r>
              <a:rPr lang="de-DE" baseline="0"/>
              <a:t> I</a:t>
            </a:r>
            <a:endParaRPr lang="de-DE"/>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BDD-174C-AF0C-D0F02272FB90}"/>
              </c:ext>
            </c:extLst>
          </c:dPt>
          <c:dPt>
            <c:idx val="1"/>
            <c:bubble3D val="0"/>
            <c:spPr>
              <a:solidFill>
                <a:srgbClr val="00B0F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F9FF-4449-A229-7299A32984C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6BDD-174C-AF0C-D0F02272FB90}"/>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6BDD-174C-AF0C-D0F02272FB9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de-DE"/>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(Ergebnis!$A$4:$A$5,Ergebnis!$A$14,Ergebnis!$A$28)</c:f>
              <c:strCache>
                <c:ptCount val="4"/>
                <c:pt idx="0">
                  <c:v>liquide Vermögenswerte</c:v>
                </c:pt>
                <c:pt idx="1">
                  <c:v>illiquide Vermögenswerte</c:v>
                </c:pt>
                <c:pt idx="2">
                  <c:v>Barwert zukünftiger Ansprüche</c:v>
                </c:pt>
                <c:pt idx="3">
                  <c:v>Humankapital</c:v>
                </c:pt>
              </c:strCache>
            </c:strRef>
          </c:cat>
          <c:val>
            <c:numRef>
              <c:f>(Ergebnis!$B$4:$B$5,Ergebnis!$B$14,Ergebnis!$B$28)</c:f>
              <c:numCache>
                <c:formatCode>_-* #,##0\ "€"_-;\-* #,##0\ "€"_-;_-* "-"??\ "€"_-;_-@_-</c:formatCode>
                <c:ptCount val="4"/>
                <c:pt idx="0">
                  <c:v>0</c:v>
                </c:pt>
                <c:pt idx="1">
                  <c:v>0</c:v>
                </c:pt>
                <c:pt idx="2">
                  <c:v>0</c:v>
                </c:pt>
                <c:pt idx="3">
                  <c:v>0</c:v>
                </c:pt>
              </c:numCache>
            </c:numRef>
          </c:val>
          <c:extLst>
            <c:ext xmlns:c16="http://schemas.microsoft.com/office/drawing/2014/chart" uri="{C3380CC4-5D6E-409C-BE32-E72D297353CC}">
              <c16:uniqueId val="{00000000-F9FF-4449-A229-7299A32984C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de-DE"/>
              <a:t>Cashflow</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377-0848-9B49-CDAD931F964E}"/>
              </c:ext>
            </c:extLst>
          </c:dPt>
          <c:dPt>
            <c:idx val="1"/>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FCDA-A449-A572-C3020DB2C5C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de-DE"/>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Ergebnis!$A$18:$A$19</c:f>
              <c:strCache>
                <c:ptCount val="2"/>
                <c:pt idx="0">
                  <c:v>positiver Cashflow</c:v>
                </c:pt>
                <c:pt idx="1">
                  <c:v>negativer Cashflow</c:v>
                </c:pt>
              </c:strCache>
            </c:strRef>
          </c:cat>
          <c:val>
            <c:numRef>
              <c:f>Ergebnis!$B$18:$B$19</c:f>
              <c:numCache>
                <c:formatCode>_-* #,##0\ "€"_-;\-* #,##0\ "€"_-;_-* "-"??\ "€"_-;_-@_-</c:formatCode>
                <c:ptCount val="2"/>
                <c:pt idx="0">
                  <c:v>0</c:v>
                </c:pt>
                <c:pt idx="1">
                  <c:v>0</c:v>
                </c:pt>
              </c:numCache>
            </c:numRef>
          </c:val>
          <c:extLst>
            <c:ext xmlns:c16="http://schemas.microsoft.com/office/drawing/2014/chart" uri="{C3380CC4-5D6E-409C-BE32-E72D297353CC}">
              <c16:uniqueId val="{00000000-FCDA-A449-A572-C3020DB2C5C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de-DE"/>
              <a:t>Risiko-Profil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924-5440-A378-859E08C3366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3DC-8F46-B9AB-C605A3D400C7}"/>
              </c:ext>
            </c:extLst>
          </c:dPt>
          <c:dPt>
            <c:idx val="2"/>
            <c:bubble3D val="0"/>
            <c:spPr>
              <a:solidFill>
                <a:srgbClr val="0070C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8924-5440-A378-859E08C33667}"/>
              </c:ext>
            </c:extLst>
          </c:dPt>
          <c:dPt>
            <c:idx val="3"/>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924-5440-A378-859E08C3366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de-DE"/>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Ergebnis!$A$22:$A$25</c:f>
              <c:strCache>
                <c:ptCount val="4"/>
                <c:pt idx="0">
                  <c:v>Kein Risiko</c:v>
                </c:pt>
                <c:pt idx="1">
                  <c:v>geringes Risiko</c:v>
                </c:pt>
                <c:pt idx="2">
                  <c:v>mittleres Risiko</c:v>
                </c:pt>
                <c:pt idx="3">
                  <c:v>hohes Risiko</c:v>
                </c:pt>
              </c:strCache>
            </c:strRef>
          </c:cat>
          <c:val>
            <c:numRef>
              <c:f>Ergebnis!$B$22:$B$25</c:f>
              <c:numCache>
                <c:formatCode>_-* #,##0\ "€"_-;\-* #,##0\ "€"_-;_-* "-"??\ "€"_-;_-@_-</c:formatCode>
                <c:ptCount val="4"/>
                <c:pt idx="0">
                  <c:v>0</c:v>
                </c:pt>
                <c:pt idx="1">
                  <c:v>0</c:v>
                </c:pt>
                <c:pt idx="2">
                  <c:v>0</c:v>
                </c:pt>
                <c:pt idx="3">
                  <c:v>0</c:v>
                </c:pt>
              </c:numCache>
            </c:numRef>
          </c:val>
          <c:extLst>
            <c:ext xmlns:c16="http://schemas.microsoft.com/office/drawing/2014/chart" uri="{C3380CC4-5D6E-409C-BE32-E72D297353CC}">
              <c16:uniqueId val="{00000000-8924-5440-A378-859E08C33667}"/>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reflect-ion.de/coaching/" TargetMode="External"/><Relationship Id="rId2" Type="http://schemas.openxmlformats.org/officeDocument/2006/relationships/image" Target="../media/image1.jpg"/><Relationship Id="rId1" Type="http://schemas.openxmlformats.org/officeDocument/2006/relationships/hyperlink" Target="https://reflect-ion.de/" TargetMode="External"/><Relationship Id="rId4" Type="http://schemas.openxmlformats.org/officeDocument/2006/relationships/image" Target="../media/image2.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12699</xdr:colOff>
      <xdr:row>0</xdr:row>
      <xdr:rowOff>12699</xdr:rowOff>
    </xdr:from>
    <xdr:to>
      <xdr:col>1</xdr:col>
      <xdr:colOff>12700</xdr:colOff>
      <xdr:row>8</xdr:row>
      <xdr:rowOff>21782</xdr:rowOff>
    </xdr:to>
    <xdr:pic>
      <xdr:nvPicPr>
        <xdr:cNvPr id="2" name="Grafik 1">
          <a:hlinkClick xmlns:r="http://schemas.openxmlformats.org/officeDocument/2006/relationships" r:id="rId1"/>
          <a:extLst>
            <a:ext uri="{FF2B5EF4-FFF2-40B4-BE49-F238E27FC236}">
              <a16:creationId xmlns:a16="http://schemas.microsoft.com/office/drawing/2014/main" id="{24C63DBC-6131-BB42-A13C-5306851C38E2}"/>
            </a:ext>
          </a:extLst>
        </xdr:cNvPr>
        <xdr:cNvPicPr>
          <a:picLocks noChangeAspect="1"/>
        </xdr:cNvPicPr>
      </xdr:nvPicPr>
      <xdr:blipFill>
        <a:blip xmlns:r="http://schemas.openxmlformats.org/officeDocument/2006/relationships" r:embed="rId2"/>
        <a:stretch>
          <a:fillRect/>
        </a:stretch>
      </xdr:blipFill>
      <xdr:spPr>
        <a:xfrm>
          <a:off x="12699" y="12699"/>
          <a:ext cx="6578601" cy="1634683"/>
        </a:xfrm>
        <a:prstGeom prst="rect">
          <a:avLst/>
        </a:prstGeom>
      </xdr:spPr>
    </xdr:pic>
    <xdr:clientData/>
  </xdr:twoCellAnchor>
  <xdr:twoCellAnchor editAs="oneCell">
    <xdr:from>
      <xdr:col>0</xdr:col>
      <xdr:colOff>3479800</xdr:colOff>
      <xdr:row>24</xdr:row>
      <xdr:rowOff>25400</xdr:rowOff>
    </xdr:from>
    <xdr:to>
      <xdr:col>0</xdr:col>
      <xdr:colOff>6540500</xdr:colOff>
      <xdr:row>32</xdr:row>
      <xdr:rowOff>190500</xdr:rowOff>
    </xdr:to>
    <xdr:pic>
      <xdr:nvPicPr>
        <xdr:cNvPr id="3" name="Grafik 2">
          <a:hlinkClick xmlns:r="http://schemas.openxmlformats.org/officeDocument/2006/relationships" r:id="rId3"/>
          <a:extLst>
            <a:ext uri="{FF2B5EF4-FFF2-40B4-BE49-F238E27FC236}">
              <a16:creationId xmlns:a16="http://schemas.microsoft.com/office/drawing/2014/main" id="{07983472-0E88-8E4A-8875-40EE711E616A}"/>
            </a:ext>
          </a:extLst>
        </xdr:cNvPr>
        <xdr:cNvPicPr>
          <a:picLocks noChangeAspect="1"/>
        </xdr:cNvPicPr>
      </xdr:nvPicPr>
      <xdr:blipFill>
        <a:blip xmlns:r="http://schemas.openxmlformats.org/officeDocument/2006/relationships" r:embed="rId4"/>
        <a:stretch>
          <a:fillRect/>
        </a:stretch>
      </xdr:blipFill>
      <xdr:spPr>
        <a:xfrm>
          <a:off x="3479800" y="8648700"/>
          <a:ext cx="3060700" cy="179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88900</xdr:colOff>
      <xdr:row>30</xdr:row>
      <xdr:rowOff>44450</xdr:rowOff>
    </xdr:from>
    <xdr:to>
      <xdr:col>3</xdr:col>
      <xdr:colOff>304800</xdr:colOff>
      <xdr:row>43</xdr:row>
      <xdr:rowOff>146050</xdr:rowOff>
    </xdr:to>
    <xdr:graphicFrame macro="">
      <xdr:nvGraphicFramePr>
        <xdr:cNvPr id="3" name="Diagramm 2">
          <a:extLst>
            <a:ext uri="{FF2B5EF4-FFF2-40B4-BE49-F238E27FC236}">
              <a16:creationId xmlns:a16="http://schemas.microsoft.com/office/drawing/2014/main" id="{08BB7CCA-C984-F346-8397-C76D659FEC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374650</xdr:colOff>
      <xdr:row>30</xdr:row>
      <xdr:rowOff>44450</xdr:rowOff>
    </xdr:from>
    <xdr:to>
      <xdr:col>3</xdr:col>
      <xdr:colOff>4946650</xdr:colOff>
      <xdr:row>43</xdr:row>
      <xdr:rowOff>146050</xdr:rowOff>
    </xdr:to>
    <xdr:graphicFrame macro="">
      <xdr:nvGraphicFramePr>
        <xdr:cNvPr id="4" name="Diagramm 3">
          <a:extLst>
            <a:ext uri="{FF2B5EF4-FFF2-40B4-BE49-F238E27FC236}">
              <a16:creationId xmlns:a16="http://schemas.microsoft.com/office/drawing/2014/main" id="{4A87D002-A72C-E246-AA96-A1969F686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4984750</xdr:colOff>
      <xdr:row>30</xdr:row>
      <xdr:rowOff>44450</xdr:rowOff>
    </xdr:from>
    <xdr:to>
      <xdr:col>3</xdr:col>
      <xdr:colOff>9563100</xdr:colOff>
      <xdr:row>43</xdr:row>
      <xdr:rowOff>146050</xdr:rowOff>
    </xdr:to>
    <xdr:graphicFrame macro="">
      <xdr:nvGraphicFramePr>
        <xdr:cNvPr id="5" name="Diagramm 4">
          <a:extLst>
            <a:ext uri="{FF2B5EF4-FFF2-40B4-BE49-F238E27FC236}">
              <a16:creationId xmlns:a16="http://schemas.microsoft.com/office/drawing/2014/main" id="{32AC5D6C-7F9B-5F49-BF2F-0E8F3817C9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reflect-ion.de/"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79370-DD00-D74E-A871-193BD643B4AE}">
  <dimension ref="A10:A28"/>
  <sheetViews>
    <sheetView tabSelected="1" workbookViewId="0">
      <selection activeCell="A9" sqref="A9"/>
    </sheetView>
  </sheetViews>
  <sheetFormatPr baseColWidth="10" defaultRowHeight="16"/>
  <cols>
    <col min="1" max="1" width="86.33203125" customWidth="1"/>
  </cols>
  <sheetData>
    <row r="10" spans="1:1" ht="19">
      <c r="A10" s="62" t="s">
        <v>99</v>
      </c>
    </row>
    <row r="11" spans="1:1" ht="80">
      <c r="A11" s="47" t="s">
        <v>108</v>
      </c>
    </row>
    <row r="13" spans="1:1" ht="19">
      <c r="A13" s="62" t="s">
        <v>68</v>
      </c>
    </row>
    <row r="14" spans="1:1" ht="98" customHeight="1">
      <c r="A14" s="47" t="s">
        <v>109</v>
      </c>
    </row>
    <row r="15" spans="1:1">
      <c r="A15" s="47"/>
    </row>
    <row r="16" spans="1:1" ht="19">
      <c r="A16" s="62" t="s">
        <v>100</v>
      </c>
    </row>
    <row r="17" spans="1:1" ht="64">
      <c r="A17" s="47" t="s">
        <v>110</v>
      </c>
    </row>
    <row r="19" spans="1:1" ht="19">
      <c r="A19" s="62" t="s">
        <v>101</v>
      </c>
    </row>
    <row r="20" spans="1:1">
      <c r="A20" s="47" t="s">
        <v>102</v>
      </c>
    </row>
    <row r="21" spans="1:1" ht="53" customHeight="1">
      <c r="A21" s="47" t="s">
        <v>111</v>
      </c>
    </row>
    <row r="22" spans="1:1" ht="52" customHeight="1">
      <c r="A22" s="47" t="s">
        <v>107</v>
      </c>
    </row>
    <row r="23" spans="1:1" ht="64">
      <c r="A23" s="47" t="s">
        <v>112</v>
      </c>
    </row>
    <row r="25" spans="1:1">
      <c r="A25" s="63" t="s">
        <v>103</v>
      </c>
    </row>
    <row r="26" spans="1:1">
      <c r="A26" s="63" t="s">
        <v>105</v>
      </c>
    </row>
    <row r="27" spans="1:1">
      <c r="A27" s="64" t="s">
        <v>104</v>
      </c>
    </row>
    <row r="28" spans="1:1">
      <c r="A28" s="61"/>
    </row>
  </sheetData>
  <sheetProtection algorithmName="SHA-512" hashValue="A8w6X3Ku368qAc2tbGpQTXUHZz09IoU7cI7szi0w8+X4UwWWi4GGIyUxtyjPdz9ugcLs0mZnd0sWny1PU61+jQ==" saltValue="+7rX2FzlrCiqPe3Dkl26Ag==" spinCount="100000" sheet="1" objects="1" scenarios="1"/>
  <hyperlinks>
    <hyperlink ref="A27" r:id="rId1" xr:uid="{28CEA2B1-C28C-CB4E-A522-5D7254141678}"/>
  </hyperlinks>
  <pageMargins left="0.7" right="0.7" top="0.78740157499999996" bottom="0.78740157499999996" header="0.3" footer="0.3"/>
  <pageSetup paperSize="9"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1156B-68E7-AE4E-AC04-05DB3FC5DC02}">
  <dimension ref="A1:K26"/>
  <sheetViews>
    <sheetView workbookViewId="0"/>
  </sheetViews>
  <sheetFormatPr baseColWidth="10" defaultRowHeight="16"/>
  <cols>
    <col min="4" max="4" width="13" bestFit="1" customWidth="1"/>
    <col min="6" max="7" width="15.83203125" customWidth="1"/>
    <col min="8" max="8" width="16.5" customWidth="1"/>
    <col min="9" max="9" width="8.6640625" hidden="1" customWidth="1"/>
    <col min="10" max="10" width="15.83203125" style="7" customWidth="1"/>
  </cols>
  <sheetData>
    <row r="1" spans="1:11">
      <c r="A1" s="2" t="s">
        <v>0</v>
      </c>
      <c r="E1" s="25"/>
      <c r="F1" s="2" t="s">
        <v>63</v>
      </c>
      <c r="K1" s="25"/>
    </row>
    <row r="2" spans="1:11">
      <c r="A2" t="s">
        <v>14</v>
      </c>
      <c r="E2" s="25"/>
      <c r="K2" s="25"/>
    </row>
    <row r="3" spans="1:11">
      <c r="E3" s="25"/>
      <c r="K3" s="25"/>
    </row>
    <row r="4" spans="1:11">
      <c r="A4" s="2" t="s">
        <v>9</v>
      </c>
      <c r="D4" s="37">
        <v>0.02</v>
      </c>
      <c r="E4" s="25"/>
      <c r="F4" s="69"/>
      <c r="G4" s="69"/>
      <c r="H4" s="69"/>
      <c r="I4" s="69"/>
      <c r="J4" s="69"/>
      <c r="K4" s="25"/>
    </row>
    <row r="5" spans="1:11">
      <c r="A5" t="s">
        <v>15</v>
      </c>
      <c r="E5" s="25"/>
      <c r="K5" s="25"/>
    </row>
    <row r="6" spans="1:11" ht="30" customHeight="1">
      <c r="E6" s="25"/>
      <c r="F6" s="13" t="s">
        <v>43</v>
      </c>
      <c r="G6" s="21" t="s">
        <v>22</v>
      </c>
      <c r="H6" s="13" t="s">
        <v>45</v>
      </c>
      <c r="I6" s="69" t="s">
        <v>23</v>
      </c>
      <c r="J6" s="69"/>
      <c r="K6" s="25"/>
    </row>
    <row r="7" spans="1:11" ht="32">
      <c r="A7" s="2" t="s">
        <v>1</v>
      </c>
      <c r="D7" s="38">
        <v>25</v>
      </c>
      <c r="E7" s="25"/>
      <c r="F7" s="14" t="s">
        <v>44</v>
      </c>
      <c r="G7" s="9" t="s">
        <v>47</v>
      </c>
      <c r="H7" s="11" t="s">
        <v>46</v>
      </c>
      <c r="I7" s="17" t="s">
        <v>48</v>
      </c>
      <c r="J7" s="23" t="s">
        <v>64</v>
      </c>
      <c r="K7" s="25"/>
    </row>
    <row r="8" spans="1:11">
      <c r="A8" t="s">
        <v>10</v>
      </c>
      <c r="E8" s="25"/>
      <c r="F8" s="9"/>
      <c r="G8" s="9"/>
      <c r="H8" s="11"/>
      <c r="I8" s="15"/>
      <c r="J8" s="23"/>
      <c r="K8" s="25"/>
    </row>
    <row r="9" spans="1:11">
      <c r="E9" s="25"/>
      <c r="F9" s="38">
        <v>2</v>
      </c>
      <c r="G9" s="38">
        <v>7</v>
      </c>
      <c r="H9" s="40">
        <v>0.5</v>
      </c>
      <c r="I9" s="29">
        <f>IF(G9&gt;0,(F9+1)^2*(4-LN(G9))*(H9+0.1),0)</f>
        <v>11.092085195101307</v>
      </c>
      <c r="J9" s="30" t="str">
        <f>IF(I9=0,"kein",IF(I9&lt;=10,"gering",IF(I9&lt;=25,"mittel","hoch")))</f>
        <v>mittel</v>
      </c>
      <c r="K9" s="25"/>
    </row>
    <row r="10" spans="1:11">
      <c r="A10" t="s">
        <v>11</v>
      </c>
      <c r="D10" s="39">
        <v>18000</v>
      </c>
      <c r="E10" s="25"/>
      <c r="F10" t="s">
        <v>69</v>
      </c>
      <c r="K10" s="25"/>
    </row>
    <row r="11" spans="1:11">
      <c r="E11" s="25"/>
      <c r="F11">
        <v>0</v>
      </c>
      <c r="G11" t="s">
        <v>86</v>
      </c>
      <c r="K11" s="25"/>
    </row>
    <row r="12" spans="1:11">
      <c r="A12" t="s">
        <v>3</v>
      </c>
      <c r="D12" s="4">
        <f>D7*D10</f>
        <v>450000</v>
      </c>
      <c r="E12" s="25"/>
      <c r="F12">
        <v>1</v>
      </c>
      <c r="G12" t="s">
        <v>65</v>
      </c>
      <c r="K12" s="25"/>
    </row>
    <row r="13" spans="1:11">
      <c r="A13" t="s">
        <v>4</v>
      </c>
      <c r="E13" s="25"/>
      <c r="F13">
        <v>2</v>
      </c>
      <c r="G13" t="s">
        <v>70</v>
      </c>
      <c r="K13" s="25"/>
    </row>
    <row r="14" spans="1:11">
      <c r="E14" s="25"/>
      <c r="F14">
        <v>3</v>
      </c>
      <c r="G14" t="s">
        <v>66</v>
      </c>
      <c r="K14" s="25"/>
    </row>
    <row r="15" spans="1:11">
      <c r="A15" s="2" t="s">
        <v>2</v>
      </c>
      <c r="D15" s="5">
        <f>((1/D4)-1/(D4*(1+D4)^D7))*D10</f>
        <v>351422.2165245486</v>
      </c>
      <c r="E15" s="25"/>
      <c r="F15">
        <v>4</v>
      </c>
      <c r="G15" t="s">
        <v>67</v>
      </c>
      <c r="K15" s="25"/>
    </row>
    <row r="16" spans="1:11" ht="34" customHeight="1">
      <c r="A16" s="68" t="s">
        <v>7</v>
      </c>
      <c r="B16" s="68"/>
      <c r="C16" s="68"/>
      <c r="D16" s="68"/>
      <c r="E16" s="25"/>
      <c r="K16" s="25"/>
    </row>
    <row r="17" spans="1:11">
      <c r="E17" s="25"/>
      <c r="K17" s="25"/>
    </row>
    <row r="18" spans="1:11">
      <c r="A18" t="s">
        <v>5</v>
      </c>
      <c r="D18" s="38">
        <v>20</v>
      </c>
      <c r="E18" s="25"/>
      <c r="K18" s="25"/>
    </row>
    <row r="19" spans="1:11">
      <c r="A19" t="s">
        <v>6</v>
      </c>
      <c r="E19" s="25"/>
      <c r="K19" s="25"/>
    </row>
    <row r="20" spans="1:11">
      <c r="E20" s="25"/>
      <c r="K20" s="25"/>
    </row>
    <row r="21" spans="1:11">
      <c r="A21" s="2" t="s">
        <v>12</v>
      </c>
      <c r="D21" s="5">
        <f>(1/(1+D4)^D18)*D15</f>
        <v>236497.07753831401</v>
      </c>
      <c r="E21" s="25"/>
      <c r="K21" s="25"/>
    </row>
    <row r="22" spans="1:11" ht="34" customHeight="1">
      <c r="A22" s="68" t="s">
        <v>8</v>
      </c>
      <c r="B22" s="68"/>
      <c r="C22" s="68"/>
      <c r="D22" s="68"/>
      <c r="E22" s="25"/>
      <c r="K22" s="25"/>
    </row>
    <row r="23" spans="1:11">
      <c r="E23" s="25"/>
      <c r="K23" s="25"/>
    </row>
    <row r="24" spans="1:11">
      <c r="E24" s="25"/>
      <c r="K24" s="25"/>
    </row>
    <row r="25" spans="1:11">
      <c r="A25" s="3" t="s">
        <v>13</v>
      </c>
      <c r="E25" s="25"/>
      <c r="K25" s="25"/>
    </row>
    <row r="26" spans="1:11" ht="121" customHeight="1">
      <c r="A26" s="68" t="s">
        <v>16</v>
      </c>
      <c r="B26" s="68"/>
      <c r="C26" s="68"/>
      <c r="D26" s="68"/>
      <c r="E26" s="25"/>
      <c r="K26" s="25"/>
    </row>
  </sheetData>
  <sheetProtection algorithmName="SHA-512" hashValue="4S7LjtZby2LFh7hXNB+aj0gw5B5tUYPukyvAZKiG+nu47xJFvB1rxylSoHbLETLQr4/nqBMUZjvfAvHsn3t3Pw==" saltValue="1GUITxENfnA7XoW52y03qQ==" spinCount="100000" sheet="1" objects="1" scenarios="1"/>
  <mergeCells count="5">
    <mergeCell ref="A26:D26"/>
    <mergeCell ref="A22:D22"/>
    <mergeCell ref="A16:D16"/>
    <mergeCell ref="F4:J4"/>
    <mergeCell ref="I6:J6"/>
  </mergeCells>
  <pageMargins left="0.7" right="0.7" top="0.78740157499999996" bottom="0.78740157499999996"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14775-BB61-A143-AA10-73B4578C5981}">
  <dimension ref="A1:K41"/>
  <sheetViews>
    <sheetView workbookViewId="0">
      <selection activeCell="B29" sqref="B29:C30"/>
    </sheetView>
  </sheetViews>
  <sheetFormatPr baseColWidth="10" defaultRowHeight="16"/>
  <cols>
    <col min="1" max="1" width="4.33203125" customWidth="1"/>
    <col min="2" max="2" width="35.83203125" customWidth="1"/>
    <col min="3" max="3" width="14.5" style="6" bestFit="1" customWidth="1"/>
    <col min="4" max="4" width="15.33203125" bestFit="1" customWidth="1"/>
    <col min="5" max="5" width="89.83203125" customWidth="1"/>
    <col min="6" max="7" width="13.83203125" style="9" customWidth="1"/>
    <col min="8" max="8" width="13.83203125" style="11" customWidth="1"/>
    <col min="9" max="9" width="7.33203125" style="15" customWidth="1"/>
    <col min="10" max="10" width="10.83203125" style="16"/>
    <col min="11" max="11" width="15.83203125" style="9" customWidth="1"/>
  </cols>
  <sheetData>
    <row r="1" spans="1:11" s="2" customFormat="1">
      <c r="A1" s="2" t="s">
        <v>17</v>
      </c>
      <c r="B1" s="2" t="s">
        <v>25</v>
      </c>
      <c r="C1" s="1" t="s">
        <v>18</v>
      </c>
      <c r="D1" s="2" t="s">
        <v>19</v>
      </c>
      <c r="E1" s="2" t="s">
        <v>20</v>
      </c>
      <c r="F1" s="24" t="s">
        <v>23</v>
      </c>
    </row>
    <row r="2" spans="1:11" s="2" customFormat="1" ht="32">
      <c r="B2" s="65" t="s">
        <v>122</v>
      </c>
      <c r="C2" s="19" t="s">
        <v>54</v>
      </c>
      <c r="D2" s="18" t="s">
        <v>53</v>
      </c>
      <c r="E2" s="7" t="s">
        <v>21</v>
      </c>
      <c r="F2" s="20" t="s">
        <v>71</v>
      </c>
    </row>
    <row r="3" spans="1:11" ht="6" customHeight="1">
      <c r="G3"/>
      <c r="H3"/>
      <c r="I3"/>
      <c r="J3"/>
      <c r="K3"/>
    </row>
    <row r="4" spans="1:11">
      <c r="B4" s="41" t="s">
        <v>72</v>
      </c>
      <c r="G4"/>
      <c r="H4"/>
      <c r="I4"/>
      <c r="J4"/>
      <c r="K4"/>
    </row>
    <row r="5" spans="1:11">
      <c r="A5">
        <v>1</v>
      </c>
      <c r="B5" s="31" t="s">
        <v>28</v>
      </c>
      <c r="C5" s="32">
        <v>6000</v>
      </c>
      <c r="D5" s="31" t="s">
        <v>29</v>
      </c>
      <c r="E5" s="31" t="s">
        <v>115</v>
      </c>
      <c r="F5" s="33" t="s">
        <v>52</v>
      </c>
      <c r="G5"/>
      <c r="H5"/>
      <c r="I5"/>
      <c r="J5"/>
      <c r="K5"/>
    </row>
    <row r="6" spans="1:11">
      <c r="A6">
        <v>2</v>
      </c>
      <c r="B6" s="31" t="s">
        <v>113</v>
      </c>
      <c r="C6" s="32">
        <v>3000</v>
      </c>
      <c r="D6" s="31" t="s">
        <v>35</v>
      </c>
      <c r="E6" s="31" t="s">
        <v>114</v>
      </c>
      <c r="F6" s="33" t="s">
        <v>49</v>
      </c>
      <c r="G6"/>
      <c r="H6"/>
      <c r="I6"/>
      <c r="J6"/>
      <c r="K6"/>
    </row>
    <row r="7" spans="1:11">
      <c r="A7">
        <v>3</v>
      </c>
      <c r="B7" s="31" t="s">
        <v>36</v>
      </c>
      <c r="C7" s="32">
        <v>20000</v>
      </c>
      <c r="D7" s="31" t="s">
        <v>29</v>
      </c>
      <c r="E7" s="31" t="s">
        <v>116</v>
      </c>
      <c r="F7" s="33" t="s">
        <v>51</v>
      </c>
      <c r="G7"/>
      <c r="H7"/>
      <c r="I7"/>
      <c r="J7"/>
      <c r="K7"/>
    </row>
    <row r="8" spans="1:11">
      <c r="A8">
        <v>4</v>
      </c>
      <c r="B8" s="31" t="s">
        <v>30</v>
      </c>
      <c r="C8" s="32">
        <v>6000</v>
      </c>
      <c r="D8" s="31" t="s">
        <v>29</v>
      </c>
      <c r="E8" s="31" t="s">
        <v>117</v>
      </c>
      <c r="F8" s="33" t="s">
        <v>52</v>
      </c>
      <c r="G8"/>
      <c r="H8"/>
      <c r="I8"/>
      <c r="J8"/>
      <c r="K8"/>
    </row>
    <row r="9" spans="1:11">
      <c r="A9">
        <v>5</v>
      </c>
      <c r="B9" s="31" t="s">
        <v>34</v>
      </c>
      <c r="C9" s="32">
        <v>2000</v>
      </c>
      <c r="D9" s="31" t="s">
        <v>35</v>
      </c>
      <c r="E9" s="31" t="s">
        <v>118</v>
      </c>
      <c r="F9" s="33" t="s">
        <v>49</v>
      </c>
      <c r="G9"/>
      <c r="H9"/>
      <c r="I9"/>
      <c r="J9"/>
      <c r="K9"/>
    </row>
    <row r="10" spans="1:11">
      <c r="B10" s="2" t="s">
        <v>58</v>
      </c>
      <c r="C10" s="1">
        <f>SUM(C5:C9)</f>
        <v>37000</v>
      </c>
      <c r="G10"/>
      <c r="H10"/>
      <c r="I10"/>
      <c r="J10"/>
      <c r="K10"/>
    </row>
    <row r="11" spans="1:11">
      <c r="G11"/>
      <c r="H11"/>
      <c r="I11"/>
      <c r="J11"/>
      <c r="K11"/>
    </row>
    <row r="12" spans="1:11">
      <c r="B12" s="41" t="s">
        <v>73</v>
      </c>
      <c r="G12"/>
      <c r="H12"/>
      <c r="I12"/>
      <c r="J12"/>
      <c r="K12"/>
    </row>
    <row r="13" spans="1:11">
      <c r="A13">
        <v>6</v>
      </c>
      <c r="B13" s="31" t="s">
        <v>106</v>
      </c>
      <c r="C13" s="32">
        <v>12000</v>
      </c>
      <c r="D13" s="31" t="s">
        <v>29</v>
      </c>
      <c r="E13" s="31" t="s">
        <v>119</v>
      </c>
      <c r="F13" s="33" t="s">
        <v>52</v>
      </c>
      <c r="G13"/>
      <c r="H13"/>
      <c r="I13"/>
      <c r="J13"/>
      <c r="K13"/>
    </row>
    <row r="14" spans="1:11">
      <c r="A14">
        <v>7</v>
      </c>
      <c r="B14" s="31" t="s">
        <v>33</v>
      </c>
      <c r="C14" s="32">
        <v>10000</v>
      </c>
      <c r="D14" s="31" t="s">
        <v>32</v>
      </c>
      <c r="E14" s="31" t="s">
        <v>120</v>
      </c>
      <c r="F14" s="33" t="s">
        <v>50</v>
      </c>
      <c r="G14"/>
      <c r="H14"/>
      <c r="I14"/>
      <c r="J14"/>
      <c r="K14"/>
    </row>
    <row r="15" spans="1:11">
      <c r="A15">
        <v>8</v>
      </c>
      <c r="B15" s="31" t="s">
        <v>31</v>
      </c>
      <c r="C15" s="32">
        <v>160000</v>
      </c>
      <c r="D15" s="31" t="s">
        <v>32</v>
      </c>
      <c r="E15" s="31" t="s">
        <v>121</v>
      </c>
      <c r="F15" s="33" t="s">
        <v>50</v>
      </c>
      <c r="G15"/>
      <c r="H15"/>
      <c r="I15"/>
      <c r="J15"/>
      <c r="K15"/>
    </row>
    <row r="16" spans="1:11">
      <c r="A16">
        <v>9</v>
      </c>
      <c r="B16" s="31"/>
      <c r="C16" s="32"/>
      <c r="D16" s="31" t="s">
        <v>35</v>
      </c>
      <c r="E16" s="31"/>
      <c r="F16" s="33"/>
      <c r="G16"/>
      <c r="H16"/>
      <c r="I16"/>
      <c r="J16"/>
      <c r="K16"/>
    </row>
    <row r="17" spans="1:11">
      <c r="A17">
        <v>10</v>
      </c>
      <c r="B17" s="31"/>
      <c r="C17" s="32"/>
      <c r="D17" s="31" t="s">
        <v>35</v>
      </c>
      <c r="E17" s="31"/>
      <c r="F17" s="33"/>
      <c r="G17"/>
      <c r="H17"/>
      <c r="I17"/>
      <c r="J17"/>
      <c r="K17"/>
    </row>
    <row r="18" spans="1:11">
      <c r="B18" s="2" t="s">
        <v>58</v>
      </c>
      <c r="C18" s="1">
        <f>SUM(C13:C17)</f>
        <v>182000</v>
      </c>
      <c r="G18"/>
      <c r="H18"/>
      <c r="I18"/>
      <c r="J18"/>
      <c r="K18"/>
    </row>
    <row r="19" spans="1:11">
      <c r="B19" s="2"/>
      <c r="C19" s="1"/>
      <c r="G19"/>
      <c r="H19"/>
      <c r="I19"/>
      <c r="J19"/>
      <c r="K19"/>
    </row>
    <row r="20" spans="1:11">
      <c r="B20" s="41" t="s">
        <v>39</v>
      </c>
      <c r="C20" s="1"/>
      <c r="G20"/>
      <c r="H20"/>
      <c r="I20"/>
      <c r="J20"/>
      <c r="K20"/>
    </row>
    <row r="21" spans="1:11">
      <c r="A21">
        <v>11</v>
      </c>
      <c r="B21" s="31" t="s">
        <v>40</v>
      </c>
      <c r="C21" s="32">
        <v>255000</v>
      </c>
      <c r="D21" s="31" t="s">
        <v>35</v>
      </c>
      <c r="E21" s="31" t="s">
        <v>125</v>
      </c>
      <c r="F21" s="33" t="s">
        <v>52</v>
      </c>
      <c r="G21"/>
      <c r="H21"/>
      <c r="I21"/>
      <c r="J21"/>
      <c r="K21"/>
    </row>
    <row r="22" spans="1:11">
      <c r="A22">
        <v>12</v>
      </c>
      <c r="B22" s="34" t="s">
        <v>123</v>
      </c>
      <c r="C22" s="32">
        <v>80000</v>
      </c>
      <c r="D22" s="31" t="s">
        <v>29</v>
      </c>
      <c r="E22" s="31" t="s">
        <v>124</v>
      </c>
      <c r="F22" s="33" t="s">
        <v>52</v>
      </c>
      <c r="G22"/>
      <c r="H22"/>
      <c r="I22"/>
      <c r="J22"/>
      <c r="K22"/>
    </row>
    <row r="23" spans="1:11">
      <c r="A23">
        <v>13</v>
      </c>
      <c r="B23" s="34"/>
      <c r="C23" s="35"/>
      <c r="D23" s="31" t="s">
        <v>35</v>
      </c>
      <c r="E23" s="31"/>
      <c r="F23" s="33"/>
      <c r="G23"/>
      <c r="H23"/>
      <c r="I23"/>
      <c r="J23"/>
      <c r="K23"/>
    </row>
    <row r="24" spans="1:11">
      <c r="A24">
        <v>14</v>
      </c>
      <c r="B24" s="34"/>
      <c r="C24" s="35"/>
      <c r="D24" s="31" t="s">
        <v>35</v>
      </c>
      <c r="E24" s="31"/>
      <c r="F24" s="33"/>
      <c r="G24"/>
      <c r="H24"/>
      <c r="I24"/>
      <c r="J24"/>
      <c r="K24"/>
    </row>
    <row r="25" spans="1:11" ht="32">
      <c r="A25">
        <v>15</v>
      </c>
      <c r="B25" s="67" t="s">
        <v>41</v>
      </c>
      <c r="C25" s="32">
        <v>850000</v>
      </c>
      <c r="D25" s="25" t="s">
        <v>35</v>
      </c>
      <c r="E25" s="66" t="s">
        <v>126</v>
      </c>
      <c r="F25" s="25"/>
      <c r="G25"/>
      <c r="H25"/>
      <c r="I25"/>
      <c r="J25"/>
      <c r="K25"/>
    </row>
    <row r="26" spans="1:11">
      <c r="B26" s="2" t="s">
        <v>58</v>
      </c>
      <c r="C26" s="1">
        <f>SUM(C21:C25)</f>
        <v>1185000</v>
      </c>
      <c r="G26"/>
      <c r="H26"/>
      <c r="I26"/>
      <c r="J26"/>
      <c r="K26"/>
    </row>
    <row r="27" spans="1:11">
      <c r="A27" s="25"/>
      <c r="B27" s="25"/>
      <c r="C27" s="26"/>
      <c r="D27" s="25"/>
      <c r="E27" s="25"/>
      <c r="F27" s="27"/>
      <c r="G27" s="27"/>
    </row>
    <row r="28" spans="1:11">
      <c r="B28" s="2" t="s">
        <v>24</v>
      </c>
      <c r="C28" s="1" t="s">
        <v>26</v>
      </c>
      <c r="E28" s="2" t="s">
        <v>20</v>
      </c>
      <c r="F28" s="10" t="s">
        <v>27</v>
      </c>
      <c r="G28" s="28" t="s">
        <v>9</v>
      </c>
    </row>
    <row r="29" spans="1:11">
      <c r="A29">
        <v>16</v>
      </c>
      <c r="B29" s="31" t="s">
        <v>37</v>
      </c>
      <c r="C29" s="32">
        <v>108000</v>
      </c>
      <c r="D29" t="s">
        <v>32</v>
      </c>
      <c r="E29" s="31" t="s">
        <v>26</v>
      </c>
      <c r="F29" s="33">
        <v>13</v>
      </c>
      <c r="G29" s="36">
        <v>0.03</v>
      </c>
    </row>
    <row r="30" spans="1:11">
      <c r="A30">
        <v>17</v>
      </c>
      <c r="B30" s="34" t="s">
        <v>38</v>
      </c>
      <c r="C30" s="32">
        <v>12000</v>
      </c>
      <c r="D30" t="s">
        <v>32</v>
      </c>
      <c r="E30" s="31" t="s">
        <v>127</v>
      </c>
      <c r="F30" s="33">
        <v>8</v>
      </c>
      <c r="G30" s="36">
        <v>1.7500000000000002E-2</v>
      </c>
    </row>
    <row r="31" spans="1:11">
      <c r="A31">
        <v>18</v>
      </c>
      <c r="B31" s="31"/>
      <c r="C31" s="32"/>
      <c r="D31" t="s">
        <v>32</v>
      </c>
      <c r="E31" s="31"/>
      <c r="F31" s="33"/>
      <c r="G31" s="36"/>
    </row>
    <row r="32" spans="1:11">
      <c r="A32">
        <v>19</v>
      </c>
      <c r="B32" s="31"/>
      <c r="C32" s="32"/>
      <c r="D32" t="s">
        <v>32</v>
      </c>
      <c r="E32" s="31"/>
      <c r="F32" s="33"/>
      <c r="G32" s="36"/>
    </row>
    <row r="33" spans="1:7">
      <c r="A33">
        <v>20</v>
      </c>
      <c r="B33" s="31"/>
      <c r="C33" s="32"/>
      <c r="D33" t="s">
        <v>32</v>
      </c>
      <c r="E33" s="31"/>
      <c r="F33" s="33"/>
      <c r="G33" s="36"/>
    </row>
    <row r="34" spans="1:7">
      <c r="B34" s="2" t="s">
        <v>58</v>
      </c>
      <c r="C34" s="46">
        <f>SUM(C29:C33)</f>
        <v>120000</v>
      </c>
    </row>
    <row r="41" spans="1:7">
      <c r="F41" s="12"/>
    </row>
  </sheetData>
  <sheetProtection algorithmName="SHA-512" hashValue="SiBC8pqzEFWf9rSjVo1PxaDZNe/qTbkO9cUechWjbFxjjb+BwMxF3BLISqbVHJlJvpb89uNnrrIGQyBb3xsMRQ==" saltValue="mJGT1sj8tbDZhnjZ0T9agA==" spinCount="100000" sheet="1" objects="1" scenarios="1"/>
  <pageMargins left="0.7" right="0.7" top="0.78740157499999996" bottom="0.78740157499999996"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D8D20-0169-084A-B2ED-0927F820E9B2}">
  <dimension ref="A1:K41"/>
  <sheetViews>
    <sheetView workbookViewId="0">
      <selection activeCell="B2" sqref="B2"/>
    </sheetView>
  </sheetViews>
  <sheetFormatPr baseColWidth="10" defaultRowHeight="16"/>
  <cols>
    <col min="1" max="1" width="4.33203125" customWidth="1"/>
    <col min="2" max="2" width="35.83203125" customWidth="1"/>
    <col min="3" max="3" width="14.5" style="6" bestFit="1" customWidth="1"/>
    <col min="4" max="4" width="15.33203125" bestFit="1" customWidth="1"/>
    <col min="5" max="5" width="63.33203125" bestFit="1" customWidth="1"/>
    <col min="6" max="7" width="13.83203125" style="9" customWidth="1"/>
    <col min="8" max="8" width="13.83203125" style="11" customWidth="1"/>
    <col min="9" max="9" width="7.33203125" style="15" customWidth="1"/>
    <col min="10" max="10" width="10.83203125" style="16"/>
    <col min="11" max="11" width="15.83203125" style="9" customWidth="1"/>
  </cols>
  <sheetData>
    <row r="1" spans="1:11" s="2" customFormat="1">
      <c r="A1" s="2" t="s">
        <v>17</v>
      </c>
      <c r="B1" s="2" t="s">
        <v>25</v>
      </c>
      <c r="C1" s="1" t="s">
        <v>18</v>
      </c>
      <c r="D1" s="2" t="s">
        <v>19</v>
      </c>
      <c r="E1" s="2" t="s">
        <v>20</v>
      </c>
      <c r="F1" s="24" t="s">
        <v>23</v>
      </c>
    </row>
    <row r="2" spans="1:11" s="2" customFormat="1" ht="32">
      <c r="C2" s="19" t="s">
        <v>54</v>
      </c>
      <c r="D2" s="18" t="s">
        <v>53</v>
      </c>
      <c r="E2" s="7" t="s">
        <v>21</v>
      </c>
      <c r="F2" s="20" t="s">
        <v>71</v>
      </c>
    </row>
    <row r="3" spans="1:11" ht="6" customHeight="1">
      <c r="G3"/>
      <c r="H3"/>
      <c r="I3"/>
      <c r="J3"/>
      <c r="K3"/>
    </row>
    <row r="4" spans="1:11">
      <c r="B4" s="41" t="s">
        <v>72</v>
      </c>
      <c r="G4"/>
      <c r="H4"/>
      <c r="I4"/>
      <c r="J4"/>
      <c r="K4"/>
    </row>
    <row r="5" spans="1:11">
      <c r="A5">
        <v>1</v>
      </c>
      <c r="B5" s="31"/>
      <c r="C5" s="32"/>
      <c r="D5" s="31"/>
      <c r="E5" s="31"/>
      <c r="F5" s="33"/>
      <c r="G5"/>
      <c r="H5"/>
      <c r="I5"/>
      <c r="J5"/>
      <c r="K5"/>
    </row>
    <row r="6" spans="1:11">
      <c r="A6">
        <v>2</v>
      </c>
      <c r="B6" s="31"/>
      <c r="C6" s="32"/>
      <c r="D6" s="31"/>
      <c r="E6" s="31"/>
      <c r="F6" s="33"/>
      <c r="G6"/>
      <c r="H6"/>
      <c r="I6"/>
      <c r="J6"/>
      <c r="K6"/>
    </row>
    <row r="7" spans="1:11">
      <c r="A7">
        <v>3</v>
      </c>
      <c r="B7" s="31"/>
      <c r="C7" s="32"/>
      <c r="D7" s="31"/>
      <c r="E7" s="31"/>
      <c r="F7" s="33"/>
      <c r="G7"/>
      <c r="H7"/>
      <c r="I7"/>
      <c r="J7"/>
      <c r="K7"/>
    </row>
    <row r="8" spans="1:11">
      <c r="A8">
        <v>4</v>
      </c>
      <c r="B8" s="31"/>
      <c r="C8" s="32"/>
      <c r="D8" s="31"/>
      <c r="E8" s="31"/>
      <c r="F8" s="33"/>
      <c r="G8"/>
      <c r="H8"/>
      <c r="I8"/>
      <c r="J8"/>
      <c r="K8"/>
    </row>
    <row r="9" spans="1:11">
      <c r="A9">
        <v>5</v>
      </c>
      <c r="B9" s="31"/>
      <c r="C9" s="32"/>
      <c r="D9" s="31"/>
      <c r="E9" s="31"/>
      <c r="F9" s="33"/>
      <c r="G9"/>
      <c r="H9"/>
      <c r="I9"/>
      <c r="J9"/>
      <c r="K9"/>
    </row>
    <row r="10" spans="1:11">
      <c r="B10" s="2" t="s">
        <v>58</v>
      </c>
      <c r="C10" s="1">
        <f>SUM(C5:C9)</f>
        <v>0</v>
      </c>
      <c r="G10"/>
      <c r="H10"/>
      <c r="I10"/>
      <c r="J10"/>
      <c r="K10"/>
    </row>
    <row r="11" spans="1:11">
      <c r="G11"/>
      <c r="H11"/>
      <c r="I11"/>
      <c r="J11"/>
      <c r="K11"/>
    </row>
    <row r="12" spans="1:11">
      <c r="B12" s="41" t="s">
        <v>73</v>
      </c>
      <c r="G12"/>
      <c r="H12"/>
      <c r="I12"/>
      <c r="J12"/>
      <c r="K12"/>
    </row>
    <row r="13" spans="1:11">
      <c r="A13">
        <v>6</v>
      </c>
      <c r="B13" s="31"/>
      <c r="C13" s="32"/>
      <c r="D13" s="31"/>
      <c r="E13" s="31"/>
      <c r="F13" s="33"/>
      <c r="G13"/>
      <c r="H13"/>
      <c r="I13"/>
      <c r="J13"/>
      <c r="K13"/>
    </row>
    <row r="14" spans="1:11">
      <c r="A14">
        <v>7</v>
      </c>
      <c r="B14" s="31"/>
      <c r="C14" s="32"/>
      <c r="D14" s="31"/>
      <c r="E14" s="31"/>
      <c r="F14" s="33"/>
      <c r="G14"/>
      <c r="H14"/>
      <c r="I14"/>
      <c r="J14"/>
      <c r="K14"/>
    </row>
    <row r="15" spans="1:11">
      <c r="A15">
        <v>8</v>
      </c>
      <c r="B15" s="31"/>
      <c r="C15" s="32"/>
      <c r="D15" s="31"/>
      <c r="E15" s="31"/>
      <c r="F15" s="33"/>
      <c r="G15"/>
      <c r="H15"/>
      <c r="I15"/>
      <c r="J15"/>
      <c r="K15"/>
    </row>
    <row r="16" spans="1:11">
      <c r="A16">
        <v>9</v>
      </c>
      <c r="B16" s="31"/>
      <c r="C16" s="32"/>
      <c r="D16" s="31"/>
      <c r="E16" s="31"/>
      <c r="F16" s="33"/>
      <c r="G16"/>
      <c r="H16"/>
      <c r="I16"/>
      <c r="J16"/>
      <c r="K16"/>
    </row>
    <row r="17" spans="1:11">
      <c r="A17">
        <v>10</v>
      </c>
      <c r="B17" s="31"/>
      <c r="C17" s="32"/>
      <c r="D17" s="31"/>
      <c r="E17" s="31"/>
      <c r="F17" s="33"/>
      <c r="G17"/>
      <c r="H17"/>
      <c r="I17"/>
      <c r="J17"/>
      <c r="K17"/>
    </row>
    <row r="18" spans="1:11">
      <c r="B18" s="2" t="s">
        <v>58</v>
      </c>
      <c r="C18" s="1">
        <f>SUM(C13:C17)</f>
        <v>0</v>
      </c>
      <c r="G18"/>
      <c r="H18"/>
      <c r="I18"/>
      <c r="J18"/>
      <c r="K18"/>
    </row>
    <row r="19" spans="1:11">
      <c r="B19" s="2"/>
      <c r="C19" s="1"/>
      <c r="G19"/>
      <c r="H19"/>
      <c r="I19"/>
      <c r="J19"/>
      <c r="K19"/>
    </row>
    <row r="20" spans="1:11">
      <c r="B20" s="41" t="s">
        <v>39</v>
      </c>
      <c r="C20" s="1"/>
      <c r="G20"/>
      <c r="H20"/>
      <c r="I20"/>
      <c r="J20"/>
      <c r="K20"/>
    </row>
    <row r="21" spans="1:11">
      <c r="A21">
        <v>11</v>
      </c>
      <c r="B21" s="31"/>
      <c r="C21" s="32"/>
      <c r="D21" s="31"/>
      <c r="E21" s="31"/>
      <c r="F21" s="33"/>
      <c r="G21"/>
      <c r="H21"/>
      <c r="I21"/>
      <c r="J21"/>
      <c r="K21"/>
    </row>
    <row r="22" spans="1:11">
      <c r="A22">
        <v>12</v>
      </c>
      <c r="B22" s="34"/>
      <c r="C22" s="32"/>
      <c r="D22" s="31"/>
      <c r="E22" s="31"/>
      <c r="F22" s="33"/>
      <c r="G22"/>
      <c r="H22"/>
      <c r="I22"/>
      <c r="J22"/>
      <c r="K22"/>
    </row>
    <row r="23" spans="1:11">
      <c r="A23">
        <v>13</v>
      </c>
      <c r="B23" s="34"/>
      <c r="C23" s="35"/>
      <c r="D23" s="31"/>
      <c r="E23" s="31"/>
      <c r="F23" s="33"/>
      <c r="G23"/>
      <c r="H23"/>
      <c r="I23"/>
      <c r="J23"/>
      <c r="K23"/>
    </row>
    <row r="24" spans="1:11">
      <c r="A24">
        <v>14</v>
      </c>
      <c r="B24" s="34"/>
      <c r="C24" s="35"/>
      <c r="D24" s="31"/>
      <c r="E24" s="31"/>
      <c r="F24" s="33"/>
      <c r="G24"/>
      <c r="H24"/>
      <c r="I24"/>
      <c r="J24"/>
      <c r="K24"/>
    </row>
    <row r="25" spans="1:11">
      <c r="A25">
        <v>15</v>
      </c>
      <c r="B25" s="67" t="s">
        <v>41</v>
      </c>
      <c r="C25" s="32"/>
      <c r="D25" s="67" t="s">
        <v>35</v>
      </c>
      <c r="E25" s="67" t="s">
        <v>136</v>
      </c>
      <c r="F25" s="67"/>
      <c r="G25"/>
      <c r="H25"/>
      <c r="I25"/>
      <c r="J25"/>
      <c r="K25"/>
    </row>
    <row r="26" spans="1:11">
      <c r="B26" s="2" t="s">
        <v>58</v>
      </c>
      <c r="C26" s="1">
        <f>SUM(C21:C25)</f>
        <v>0</v>
      </c>
      <c r="G26"/>
      <c r="H26"/>
      <c r="I26"/>
      <c r="J26"/>
      <c r="K26"/>
    </row>
    <row r="27" spans="1:11">
      <c r="A27" s="25"/>
      <c r="B27" s="25"/>
      <c r="C27" s="26"/>
      <c r="D27" s="25"/>
      <c r="E27" s="25"/>
      <c r="F27" s="27"/>
      <c r="G27" s="27"/>
    </row>
    <row r="28" spans="1:11">
      <c r="B28" s="2" t="s">
        <v>24</v>
      </c>
      <c r="C28" s="1" t="s">
        <v>26</v>
      </c>
      <c r="E28" s="2" t="s">
        <v>20</v>
      </c>
      <c r="F28" s="10" t="s">
        <v>27</v>
      </c>
      <c r="G28" s="8" t="s">
        <v>9</v>
      </c>
    </row>
    <row r="29" spans="1:11">
      <c r="A29">
        <v>16</v>
      </c>
      <c r="B29" s="31"/>
      <c r="C29" s="32"/>
      <c r="D29" t="s">
        <v>32</v>
      </c>
      <c r="E29" s="31"/>
      <c r="F29" s="33"/>
      <c r="G29" s="36"/>
    </row>
    <row r="30" spans="1:11">
      <c r="A30">
        <v>17</v>
      </c>
      <c r="B30" s="34"/>
      <c r="C30" s="32"/>
      <c r="D30" t="s">
        <v>32</v>
      </c>
      <c r="E30" s="31"/>
      <c r="F30" s="33"/>
      <c r="G30" s="36"/>
    </row>
    <row r="31" spans="1:11">
      <c r="A31">
        <v>18</v>
      </c>
      <c r="B31" s="31"/>
      <c r="C31" s="32"/>
      <c r="D31" t="s">
        <v>32</v>
      </c>
      <c r="E31" s="31"/>
      <c r="F31" s="33"/>
      <c r="G31" s="36"/>
    </row>
    <row r="32" spans="1:11">
      <c r="A32">
        <v>19</v>
      </c>
      <c r="B32" s="31"/>
      <c r="C32" s="32"/>
      <c r="D32" t="s">
        <v>32</v>
      </c>
      <c r="E32" s="31"/>
      <c r="F32" s="33"/>
      <c r="G32" s="36"/>
    </row>
    <row r="33" spans="1:7">
      <c r="A33">
        <v>20</v>
      </c>
      <c r="B33" s="31"/>
      <c r="C33" s="32"/>
      <c r="D33" t="s">
        <v>32</v>
      </c>
      <c r="E33" s="31"/>
      <c r="F33" s="33"/>
      <c r="G33" s="36"/>
    </row>
    <row r="34" spans="1:7">
      <c r="B34" s="2" t="s">
        <v>58</v>
      </c>
      <c r="C34" s="46">
        <f>SUM(C29:C33)</f>
        <v>0</v>
      </c>
    </row>
    <row r="41" spans="1:7">
      <c r="F41" s="12"/>
    </row>
  </sheetData>
  <pageMargins left="0.7" right="0.7" top="0.78740157499999996" bottom="0.78740157499999996" header="0.3" footer="0.3"/>
  <pageSetup paperSize="9" orientation="portrait" horizontalDpi="0" verticalDpi="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18637-CD9E-F64E-A7C3-0F096205364E}">
  <dimension ref="A1:D30"/>
  <sheetViews>
    <sheetView workbookViewId="0">
      <selection activeCell="A4" sqref="A4"/>
    </sheetView>
  </sheetViews>
  <sheetFormatPr baseColWidth="10" defaultRowHeight="16"/>
  <cols>
    <col min="1" max="1" width="35.33203125" bestFit="1" customWidth="1"/>
    <col min="2" max="2" width="16.1640625" style="42" bestFit="1" customWidth="1"/>
    <col min="3" max="3" width="5.6640625" style="56" bestFit="1" customWidth="1"/>
    <col min="4" max="4" width="125.83203125" customWidth="1"/>
  </cols>
  <sheetData>
    <row r="1" spans="1:4">
      <c r="A1" s="44" t="s">
        <v>74</v>
      </c>
      <c r="B1" s="60" t="s">
        <v>58</v>
      </c>
      <c r="C1" s="59" t="s">
        <v>98</v>
      </c>
      <c r="D1" s="44" t="s">
        <v>79</v>
      </c>
    </row>
    <row r="2" spans="1:4" ht="6" customHeight="1">
      <c r="A2" s="2"/>
      <c r="B2" s="5"/>
      <c r="C2" s="55"/>
      <c r="D2" s="2"/>
    </row>
    <row r="3" spans="1:4">
      <c r="A3" s="2" t="s">
        <v>60</v>
      </c>
    </row>
    <row r="4" spans="1:4">
      <c r="A4" t="s">
        <v>75</v>
      </c>
      <c r="B4" s="42">
        <f>'Meine Vermögenswerte'!C10</f>
        <v>0</v>
      </c>
      <c r="C4" s="57" t="e">
        <f>B4/$B$6</f>
        <v>#DIV/0!</v>
      </c>
      <c r="D4" t="s">
        <v>80</v>
      </c>
    </row>
    <row r="5" spans="1:4">
      <c r="A5" t="s">
        <v>76</v>
      </c>
      <c r="B5" s="42">
        <f>'Meine Vermögenswerte'!C18</f>
        <v>0</v>
      </c>
      <c r="C5" s="57" t="e">
        <f>B5/$B$6</f>
        <v>#DIV/0!</v>
      </c>
      <c r="D5" t="s">
        <v>92</v>
      </c>
    </row>
    <row r="6" spans="1:4" ht="17" thickBot="1">
      <c r="A6" t="s">
        <v>78</v>
      </c>
      <c r="B6" s="43">
        <f>SUM(B4:B5)</f>
        <v>0</v>
      </c>
      <c r="D6" t="s">
        <v>81</v>
      </c>
    </row>
    <row r="7" spans="1:4" ht="17" thickTop="1"/>
    <row r="8" spans="1:4">
      <c r="A8" s="2" t="s">
        <v>61</v>
      </c>
    </row>
    <row r="9" spans="1:4">
      <c r="A9" t="s">
        <v>82</v>
      </c>
      <c r="B9" s="45">
        <f>'Meine Vermögenswerte'!C34</f>
        <v>0</v>
      </c>
      <c r="D9" t="s">
        <v>93</v>
      </c>
    </row>
    <row r="10" spans="1:4" ht="17" thickBot="1">
      <c r="A10" t="s">
        <v>42</v>
      </c>
      <c r="B10" s="43">
        <f>B6-B9</f>
        <v>0</v>
      </c>
      <c r="D10" t="s">
        <v>94</v>
      </c>
    </row>
    <row r="11" spans="1:4" ht="17" thickTop="1"/>
    <row r="12" spans="1:4" ht="48">
      <c r="A12" s="54" t="s">
        <v>95</v>
      </c>
      <c r="B12" s="49">
        <f>B4-B9</f>
        <v>0</v>
      </c>
      <c r="D12" s="54" t="s">
        <v>128</v>
      </c>
    </row>
    <row r="13" spans="1:4">
      <c r="A13" s="48"/>
      <c r="B13" s="49"/>
      <c r="D13" s="47"/>
    </row>
    <row r="14" spans="1:4">
      <c r="A14" t="s">
        <v>77</v>
      </c>
      <c r="B14" s="42">
        <f>'Meine Vermögenswerte'!C26-'Meine Vermögenswerte'!C25</f>
        <v>0</v>
      </c>
      <c r="C14" s="57" t="e">
        <f>B14/$B$15</f>
        <v>#DIV/0!</v>
      </c>
      <c r="D14" t="s">
        <v>96</v>
      </c>
    </row>
    <row r="15" spans="1:4" ht="17" thickBot="1">
      <c r="A15" t="s">
        <v>55</v>
      </c>
      <c r="B15" s="43">
        <f>B6+B14</f>
        <v>0</v>
      </c>
      <c r="D15" t="s">
        <v>97</v>
      </c>
    </row>
    <row r="16" spans="1:4" ht="17" thickTop="1">
      <c r="B16" s="51"/>
    </row>
    <row r="17" spans="1:4">
      <c r="A17" s="2" t="s">
        <v>59</v>
      </c>
    </row>
    <row r="18" spans="1:4">
      <c r="A18" t="s">
        <v>83</v>
      </c>
      <c r="B18" s="50">
        <f>SUMIF(Liste!C2:C21,"positiv",Liste!B2:B21)</f>
        <v>0</v>
      </c>
      <c r="C18" s="57" t="e">
        <f>B18/SUM(B18:B19)</f>
        <v>#DIV/0!</v>
      </c>
      <c r="D18" t="s">
        <v>85</v>
      </c>
    </row>
    <row r="19" spans="1:4">
      <c r="A19" t="s">
        <v>84</v>
      </c>
      <c r="B19" s="45">
        <f>SUMIF(Liste!C2:C21,"negativ",Liste!B2:B21)</f>
        <v>0</v>
      </c>
      <c r="C19" s="57" t="e">
        <f>B19/SUM(B18:B19)</f>
        <v>#DIV/0!</v>
      </c>
      <c r="D19" t="s">
        <v>129</v>
      </c>
    </row>
    <row r="21" spans="1:4">
      <c r="A21" s="2" t="s">
        <v>62</v>
      </c>
      <c r="D21" t="s">
        <v>131</v>
      </c>
    </row>
    <row r="22" spans="1:4">
      <c r="A22" t="s">
        <v>87</v>
      </c>
      <c r="B22" s="42">
        <f>SUMIF(Liste!D2:D21,"kein",Liste!B2:B21)</f>
        <v>0</v>
      </c>
      <c r="C22" s="57" t="e">
        <f>B22/$B$26</f>
        <v>#DIV/0!</v>
      </c>
      <c r="D22" t="s">
        <v>132</v>
      </c>
    </row>
    <row r="23" spans="1:4">
      <c r="A23" t="s">
        <v>88</v>
      </c>
      <c r="B23" s="42">
        <f>SUMIF(Liste!D2:D21,"gering",Liste!B2:B21)</f>
        <v>0</v>
      </c>
      <c r="C23" s="57" t="e">
        <f>B23/$B$26</f>
        <v>#DIV/0!</v>
      </c>
      <c r="D23" t="s">
        <v>135</v>
      </c>
    </row>
    <row r="24" spans="1:4">
      <c r="A24" t="s">
        <v>89</v>
      </c>
      <c r="B24" s="42">
        <f>SUMIF(Liste!D2:D21,"mittel",Liste!B2:B21)</f>
        <v>0</v>
      </c>
      <c r="C24" s="57" t="e">
        <f>B24/$B$26</f>
        <v>#DIV/0!</v>
      </c>
      <c r="D24" t="s">
        <v>133</v>
      </c>
    </row>
    <row r="25" spans="1:4">
      <c r="A25" t="s">
        <v>90</v>
      </c>
      <c r="B25" s="42">
        <f>SUMIF(Liste!D2:D21,"hoch",Liste!B2:B21)</f>
        <v>0</v>
      </c>
      <c r="C25" s="57" t="e">
        <f>B25/$B$26</f>
        <v>#DIV/0!</v>
      </c>
      <c r="D25" t="s">
        <v>134</v>
      </c>
    </row>
    <row r="26" spans="1:4" ht="17" thickBot="1">
      <c r="B26" s="43">
        <f>SUM(B22:B25)</f>
        <v>0</v>
      </c>
      <c r="C26" s="58" t="e">
        <f>SUM(C22:C25)</f>
        <v>#DIV/0!</v>
      </c>
    </row>
    <row r="27" spans="1:4" ht="17" thickTop="1"/>
    <row r="28" spans="1:4" ht="17" customHeight="1">
      <c r="A28" s="48" t="s">
        <v>41</v>
      </c>
      <c r="B28" s="52">
        <f>'Meine Vermögenswerte'!C25</f>
        <v>0</v>
      </c>
      <c r="C28" s="57" t="e">
        <f>B28/B29</f>
        <v>#DIV/0!</v>
      </c>
      <c r="D28" s="53" t="s">
        <v>130</v>
      </c>
    </row>
    <row r="29" spans="1:4" ht="17" thickBot="1">
      <c r="A29" t="s">
        <v>91</v>
      </c>
      <c r="B29" s="43">
        <f>B15+B28</f>
        <v>0</v>
      </c>
    </row>
    <row r="30" spans="1:4" ht="17" thickTop="1"/>
  </sheetData>
  <sheetProtection algorithmName="SHA-512" hashValue="8NPa1XhwzWfIhK0k9ZVEPD9eVoZYLqefogdeM8ZQFxr6anl+RYC1wKYk0VcNUJjgJUKJ109ptIEUgtdl+ADJUQ==" saltValue="uyv56KrWYZ/GHHdBQStbyw==" spinCount="100000" sheet="1" objects="1" scenarios="1"/>
  <pageMargins left="0.7" right="0.7" top="0.78740157499999996" bottom="0.78740157499999996" header="0.3" footer="0.3"/>
  <pageSetup paperSize="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79E3D-596E-FC4F-B208-443029DFED7E}">
  <dimension ref="A1:D28"/>
  <sheetViews>
    <sheetView workbookViewId="0">
      <selection activeCell="B17" sqref="B2:B17"/>
    </sheetView>
  </sheetViews>
  <sheetFormatPr baseColWidth="10" defaultRowHeight="16"/>
  <cols>
    <col min="1" max="1" width="28.83203125" customWidth="1"/>
    <col min="2" max="2" width="15.83203125" customWidth="1"/>
  </cols>
  <sheetData>
    <row r="1" spans="1:4">
      <c r="A1" s="2" t="s">
        <v>56</v>
      </c>
      <c r="B1" s="2" t="s">
        <v>57</v>
      </c>
      <c r="C1" s="2" t="s">
        <v>19</v>
      </c>
      <c r="D1" s="2" t="s">
        <v>23</v>
      </c>
    </row>
    <row r="2" spans="1:4">
      <c r="A2">
        <f>'Meine Vermögenswerte'!B5</f>
        <v>0</v>
      </c>
      <c r="B2" s="22">
        <f>'Meine Vermögenswerte'!C5</f>
        <v>0</v>
      </c>
      <c r="C2">
        <f>'Meine Vermögenswerte'!D5</f>
        <v>0</v>
      </c>
      <c r="D2">
        <f>'Meine Vermögenswerte'!F5</f>
        <v>0</v>
      </c>
    </row>
    <row r="3" spans="1:4">
      <c r="A3">
        <f>'Meine Vermögenswerte'!B6</f>
        <v>0</v>
      </c>
      <c r="B3" s="22">
        <f>'Meine Vermögenswerte'!C6</f>
        <v>0</v>
      </c>
      <c r="C3">
        <f>'Meine Vermögenswerte'!D6</f>
        <v>0</v>
      </c>
      <c r="D3">
        <f>'Meine Vermögenswerte'!F6</f>
        <v>0</v>
      </c>
    </row>
    <row r="4" spans="1:4">
      <c r="A4">
        <f>'Meine Vermögenswerte'!B7</f>
        <v>0</v>
      </c>
      <c r="B4" s="22">
        <f>'Meine Vermögenswerte'!C7</f>
        <v>0</v>
      </c>
      <c r="C4">
        <f>'Meine Vermögenswerte'!D7</f>
        <v>0</v>
      </c>
      <c r="D4">
        <f>'Meine Vermögenswerte'!F7</f>
        <v>0</v>
      </c>
    </row>
    <row r="5" spans="1:4">
      <c r="A5">
        <f>'Meine Vermögenswerte'!B8</f>
        <v>0</v>
      </c>
      <c r="B5" s="22">
        <f>'Meine Vermögenswerte'!C8</f>
        <v>0</v>
      </c>
      <c r="C5">
        <f>'Meine Vermögenswerte'!D8</f>
        <v>0</v>
      </c>
      <c r="D5">
        <f>'Meine Vermögenswerte'!F8</f>
        <v>0</v>
      </c>
    </row>
    <row r="6" spans="1:4">
      <c r="A6">
        <f>'Meine Vermögenswerte'!B9</f>
        <v>0</v>
      </c>
      <c r="B6" s="22">
        <f>'Meine Vermögenswerte'!C9</f>
        <v>0</v>
      </c>
      <c r="C6">
        <f>'Meine Vermögenswerte'!D9</f>
        <v>0</v>
      </c>
      <c r="D6">
        <f>'Meine Vermögenswerte'!F9</f>
        <v>0</v>
      </c>
    </row>
    <row r="7" spans="1:4">
      <c r="A7">
        <f>'Meine Vermögenswerte'!B13</f>
        <v>0</v>
      </c>
      <c r="B7" s="22">
        <f>'Meine Vermögenswerte'!C13</f>
        <v>0</v>
      </c>
      <c r="C7">
        <f>'Meine Vermögenswerte'!D13</f>
        <v>0</v>
      </c>
      <c r="D7">
        <f>'Meine Vermögenswerte'!F13</f>
        <v>0</v>
      </c>
    </row>
    <row r="8" spans="1:4">
      <c r="A8">
        <f>'Meine Vermögenswerte'!B14</f>
        <v>0</v>
      </c>
      <c r="B8" s="22">
        <f>'Meine Vermögenswerte'!C14</f>
        <v>0</v>
      </c>
      <c r="C8">
        <f>'Meine Vermögenswerte'!D14</f>
        <v>0</v>
      </c>
      <c r="D8">
        <f>'Meine Vermögenswerte'!F14</f>
        <v>0</v>
      </c>
    </row>
    <row r="9" spans="1:4">
      <c r="A9">
        <f>'Meine Vermögenswerte'!B15</f>
        <v>0</v>
      </c>
      <c r="B9" s="22">
        <f>'Meine Vermögenswerte'!C15</f>
        <v>0</v>
      </c>
      <c r="C9">
        <f>'Meine Vermögenswerte'!D15</f>
        <v>0</v>
      </c>
      <c r="D9">
        <f>'Meine Vermögenswerte'!F15</f>
        <v>0</v>
      </c>
    </row>
    <row r="10" spans="1:4">
      <c r="A10">
        <f>'Meine Vermögenswerte'!B16</f>
        <v>0</v>
      </c>
      <c r="B10" s="22">
        <f>'Meine Vermögenswerte'!C16</f>
        <v>0</v>
      </c>
      <c r="C10">
        <f>'Meine Vermögenswerte'!D16</f>
        <v>0</v>
      </c>
      <c r="D10">
        <f>'Meine Vermögenswerte'!F16</f>
        <v>0</v>
      </c>
    </row>
    <row r="11" spans="1:4">
      <c r="A11">
        <f>'Meine Vermögenswerte'!B17</f>
        <v>0</v>
      </c>
      <c r="B11" s="22">
        <f>'Meine Vermögenswerte'!C17</f>
        <v>0</v>
      </c>
      <c r="C11">
        <f>'Meine Vermögenswerte'!D17</f>
        <v>0</v>
      </c>
      <c r="D11">
        <f>'Meine Vermögenswerte'!F17</f>
        <v>0</v>
      </c>
    </row>
    <row r="12" spans="1:4">
      <c r="A12">
        <f>'Meine Vermögenswerte'!B21</f>
        <v>0</v>
      </c>
      <c r="B12" s="22">
        <f>'Meine Vermögenswerte'!C21</f>
        <v>0</v>
      </c>
      <c r="C12">
        <f>'Meine Vermögenswerte'!D21</f>
        <v>0</v>
      </c>
      <c r="D12">
        <f>'Meine Vermögenswerte'!F21</f>
        <v>0</v>
      </c>
    </row>
    <row r="13" spans="1:4">
      <c r="A13">
        <f>'Meine Vermögenswerte'!B22</f>
        <v>0</v>
      </c>
      <c r="B13" s="22">
        <f>'Meine Vermögenswerte'!C22</f>
        <v>0</v>
      </c>
      <c r="C13">
        <f>'Meine Vermögenswerte'!D22</f>
        <v>0</v>
      </c>
      <c r="D13">
        <f>'Meine Vermögenswerte'!F22</f>
        <v>0</v>
      </c>
    </row>
    <row r="14" spans="1:4">
      <c r="A14">
        <f>'Meine Vermögenswerte'!B23</f>
        <v>0</v>
      </c>
      <c r="B14" s="22">
        <f>'Meine Vermögenswerte'!C23</f>
        <v>0</v>
      </c>
      <c r="C14">
        <f>'Meine Vermögenswerte'!D23</f>
        <v>0</v>
      </c>
      <c r="D14">
        <f>'Meine Vermögenswerte'!F23</f>
        <v>0</v>
      </c>
    </row>
    <row r="15" spans="1:4">
      <c r="A15">
        <f>'Meine Vermögenswerte'!B24</f>
        <v>0</v>
      </c>
      <c r="B15" s="22">
        <f>'Meine Vermögenswerte'!C24</f>
        <v>0</v>
      </c>
      <c r="C15">
        <f>'Meine Vermögenswerte'!D24</f>
        <v>0</v>
      </c>
      <c r="D15">
        <f>'Meine Vermögenswerte'!F24</f>
        <v>0</v>
      </c>
    </row>
    <row r="16" spans="1:4">
      <c r="A16" t="str">
        <f>'Meine Vermögenswerte'!B25</f>
        <v>Humankapital</v>
      </c>
      <c r="B16" s="22">
        <f>'Meine Vermögenswerte'!C25</f>
        <v>0</v>
      </c>
      <c r="C16" t="str">
        <f>'Meine Vermögenswerte'!D25</f>
        <v>-</v>
      </c>
      <c r="D16">
        <f>'Meine Vermögenswerte'!F25</f>
        <v>0</v>
      </c>
    </row>
    <row r="17" spans="1:3">
      <c r="A17">
        <f>'Meine Vermögenswerte'!B29</f>
        <v>0</v>
      </c>
      <c r="B17" s="22">
        <f>'Meine Vermögenswerte'!C29</f>
        <v>0</v>
      </c>
      <c r="C17" t="str">
        <f>'Meine Vermögenswerte'!D29</f>
        <v>negativ</v>
      </c>
    </row>
    <row r="18" spans="1:3">
      <c r="A18">
        <f>'Meine Vermögenswerte'!B30</f>
        <v>0</v>
      </c>
      <c r="B18" s="22">
        <f>'Meine Vermögenswerte'!C30</f>
        <v>0</v>
      </c>
      <c r="C18" t="str">
        <f>'Meine Vermögenswerte'!D30</f>
        <v>negativ</v>
      </c>
    </row>
    <row r="19" spans="1:3">
      <c r="A19">
        <f>'Meine Vermögenswerte'!B31</f>
        <v>0</v>
      </c>
      <c r="B19" s="22">
        <f>'Meine Vermögenswerte'!C31</f>
        <v>0</v>
      </c>
      <c r="C19" t="str">
        <f>'Meine Vermögenswerte'!D31</f>
        <v>negativ</v>
      </c>
    </row>
    <row r="20" spans="1:3">
      <c r="A20">
        <f>'Meine Vermögenswerte'!B32</f>
        <v>0</v>
      </c>
      <c r="B20" s="22">
        <f>'Meine Vermögenswerte'!C32</f>
        <v>0</v>
      </c>
      <c r="C20" t="str">
        <f>'Meine Vermögenswerte'!D32</f>
        <v>negativ</v>
      </c>
    </row>
    <row r="21" spans="1:3">
      <c r="A21">
        <f>'Meine Vermögenswerte'!B33</f>
        <v>0</v>
      </c>
      <c r="B21" s="22">
        <f>'Meine Vermögenswerte'!C33</f>
        <v>0</v>
      </c>
      <c r="C21" t="str">
        <f>'Meine Vermögenswerte'!D33</f>
        <v>negativ</v>
      </c>
    </row>
    <row r="22" spans="1:3">
      <c r="B22" s="22"/>
    </row>
    <row r="23" spans="1:3">
      <c r="B23" s="22"/>
    </row>
    <row r="24" spans="1:3">
      <c r="B24" s="22"/>
    </row>
    <row r="25" spans="1:3">
      <c r="B25" s="22"/>
    </row>
    <row r="26" spans="1:3">
      <c r="B26" s="22"/>
    </row>
    <row r="27" spans="1:3">
      <c r="B27" s="22"/>
    </row>
    <row r="28" spans="1:3">
      <c r="B28" s="22"/>
    </row>
  </sheetData>
  <sheetProtection algorithmName="SHA-512" hashValue="H9ZQs+2RzcmQiUeewN9vRok4lBnchLW/RKFnoosr4P0Iit9J7kWPjIvmAbfrp+m6ml6FHmcn/rWUZyO31pmchA==" saltValue="Qp3ECyoqh2KJ/Ocz15k41A=="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6</vt:i4>
      </vt:variant>
    </vt:vector>
  </HeadingPairs>
  <TitlesOfParts>
    <vt:vector size="6" baseType="lpstr">
      <vt:lpstr>ReadMe</vt:lpstr>
      <vt:lpstr>Werkzeugkasten</vt:lpstr>
      <vt:lpstr>Vermögenswerte BEISPIEL</vt:lpstr>
      <vt:lpstr>Meine Vermögenswerte</vt:lpstr>
      <vt:lpstr>Ergebnis</vt:lpstr>
      <vt:lpstr>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Torben Müller</dc:creator>
  <cp:lastModifiedBy>Ein Microsoft Office-Anwender</cp:lastModifiedBy>
  <dcterms:created xsi:type="dcterms:W3CDTF">2018-05-01T15:49:30Z</dcterms:created>
  <dcterms:modified xsi:type="dcterms:W3CDTF">2018-06-20T19:59:50Z</dcterms:modified>
</cp:coreProperties>
</file>